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75\1°\PALAIS DE JUSTICE\PROJET PALAIS DE LA CITE\Z-22056-PALAIS CITE NORD\06-PRO-DCE\_TO2\20-PiècesEcrites\_Economie\Juillet 2025\"/>
    </mc:Choice>
  </mc:AlternateContent>
  <xr:revisionPtr revIDLastSave="0" documentId="13_ncr:1_{68FACFCD-9BF4-4863-9DD9-D6A2E74C2D3C}" xr6:coauthVersionLast="47" xr6:coauthVersionMax="47" xr10:uidLastSave="{00000000-0000-0000-0000-000000000000}"/>
  <bookViews>
    <workbookView xWindow="28680" yWindow="-120" windowWidth="29040" windowHeight="15720" firstSheet="2" activeTab="10" xr2:uid="{7A9EA079-D904-4B7F-B3D9-C74030393771}"/>
  </bookViews>
  <sheets>
    <sheet name="IC_DPGF" sheetId="7" r:id="rId1"/>
    <sheet name="IC_BPU" sheetId="8" r:id="rId2"/>
    <sheet name="Zone_1_BPU" sheetId="1" r:id="rId3"/>
    <sheet name="Zone_2_DPGF" sheetId="16" r:id="rId4"/>
    <sheet name="Zone_2_BPU" sheetId="2" r:id="rId5"/>
    <sheet name="Zone_3_BPU" sheetId="4" r:id="rId6"/>
    <sheet name="Zone_4_DPGF" sheetId="18" r:id="rId7"/>
    <sheet name="Zone_4_BPU" sheetId="5" r:id="rId8"/>
    <sheet name="Depollution_DPGF" sheetId="11" r:id="rId9"/>
    <sheet name="GO_DPGF" sheetId="15" r:id="rId10"/>
    <sheet name="RECAP_CE" sheetId="6" r:id="rId11"/>
  </sheets>
  <externalReferences>
    <externalReference r:id="rId12"/>
  </externalReferences>
  <definedNames>
    <definedName name="_xlnm.Print_Area" localSheetId="9">GO_DPGF!$A$1:$I$278</definedName>
    <definedName name="_xlnm.Print_Area" localSheetId="10">RECAP_CE!$A$1:$K$63</definedName>
    <definedName name="_xlnm.Print_Area" localSheetId="4">Zone_2_BPU!$A$1:$M$192</definedName>
    <definedName name="_xlnm.Print_Area" localSheetId="3">Zone_2_DPGF!$A$1:$M$25</definedName>
    <definedName name="_xlnm.Print_Area" localSheetId="5">Zone_3_BPU!$A$1:$M$162</definedName>
    <definedName name="_xlnm.Print_Area" localSheetId="7">Zone_4_BPU!$A$1:$M$207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6" l="1"/>
  <c r="J58" i="6"/>
  <c r="I241" i="15"/>
  <c r="I277" i="15" s="1"/>
  <c r="I228" i="15"/>
  <c r="I68" i="15"/>
  <c r="I54" i="15"/>
  <c r="I45" i="15"/>
  <c r="I31" i="15"/>
  <c r="I19" i="15"/>
  <c r="I8" i="15"/>
  <c r="H54" i="11"/>
  <c r="I6" i="15" l="1"/>
  <c r="I275" i="15" s="1"/>
  <c r="I278" i="15" s="1"/>
  <c r="I272" i="15"/>
  <c r="H14" i="11"/>
  <c r="H13" i="11"/>
  <c r="H12" i="11"/>
  <c r="H11" i="11"/>
  <c r="H10" i="11"/>
  <c r="H21" i="11"/>
  <c r="H20" i="11"/>
  <c r="H19" i="11"/>
  <c r="H18" i="11"/>
  <c r="H17" i="11"/>
  <c r="H30" i="11"/>
  <c r="H29" i="11"/>
  <c r="H28" i="11"/>
  <c r="H27" i="11"/>
  <c r="H26" i="11"/>
  <c r="H25" i="11"/>
  <c r="H24" i="11"/>
  <c r="H37" i="11"/>
  <c r="H36" i="11"/>
  <c r="H35" i="11"/>
  <c r="H34" i="11"/>
  <c r="H33" i="11"/>
  <c r="H45" i="11"/>
  <c r="H44" i="11"/>
  <c r="H43" i="11"/>
  <c r="H42" i="11"/>
  <c r="H41" i="11"/>
  <c r="H40" i="11"/>
  <c r="H51" i="11"/>
  <c r="H50" i="11"/>
  <c r="H49" i="11"/>
  <c r="H48" i="11"/>
  <c r="H53" i="11"/>
  <c r="H47" i="11" l="1"/>
  <c r="H32" i="11"/>
  <c r="H16" i="11"/>
  <c r="H9" i="11"/>
  <c r="H23" i="11"/>
  <c r="H39" i="11"/>
  <c r="J177" i="5"/>
  <c r="M177" i="5" s="1"/>
  <c r="M139" i="5"/>
  <c r="K58" i="6" l="1"/>
  <c r="K55" i="6"/>
  <c r="K54" i="6"/>
  <c r="K42" i="6"/>
  <c r="K40" i="6"/>
  <c r="K39" i="6"/>
  <c r="I30" i="18"/>
  <c r="M26" i="18"/>
  <c r="M25" i="18"/>
  <c r="M24" i="18"/>
  <c r="M23" i="18"/>
  <c r="K57" i="6" s="1"/>
  <c r="M22" i="18"/>
  <c r="L31" i="18" s="1"/>
  <c r="M21" i="18"/>
  <c r="M20" i="18"/>
  <c r="M19" i="18"/>
  <c r="M18" i="18"/>
  <c r="L17" i="18"/>
  <c r="I17" i="18"/>
  <c r="L24" i="16" l="1"/>
  <c r="M22" i="16"/>
  <c r="I22" i="16"/>
  <c r="J185" i="5"/>
  <c r="J180" i="5"/>
  <c r="M180" i="5" s="1"/>
  <c r="J162" i="5"/>
  <c r="M162" i="5" s="1"/>
  <c r="J117" i="5"/>
  <c r="J113" i="5"/>
  <c r="J99" i="5"/>
  <c r="M99" i="5" s="1"/>
  <c r="M55" i="2"/>
  <c r="I55" i="2"/>
  <c r="M160" i="4"/>
  <c r="I160" i="4"/>
  <c r="M158" i="4"/>
  <c r="I158" i="4"/>
  <c r="M155" i="4"/>
  <c r="I155" i="4"/>
  <c r="M154" i="4"/>
  <c r="I154" i="4"/>
  <c r="M153" i="4"/>
  <c r="I153" i="4"/>
  <c r="M150" i="4"/>
  <c r="I150" i="4"/>
  <c r="I146" i="4"/>
  <c r="I143" i="4"/>
  <c r="M140" i="4"/>
  <c r="I140" i="4"/>
  <c r="I136" i="4"/>
  <c r="M133" i="4"/>
  <c r="I133" i="4"/>
  <c r="M132" i="4"/>
  <c r="I132" i="4"/>
  <c r="M129" i="4"/>
  <c r="I129" i="4"/>
  <c r="M128" i="4"/>
  <c r="I128" i="4"/>
  <c r="M125" i="4"/>
  <c r="I125" i="4"/>
  <c r="M124" i="4"/>
  <c r="I124" i="4"/>
  <c r="M121" i="4"/>
  <c r="I121" i="4"/>
  <c r="M120" i="4"/>
  <c r="I120" i="4"/>
  <c r="M117" i="4"/>
  <c r="I117" i="4"/>
  <c r="M114" i="4"/>
  <c r="I114" i="4"/>
  <c r="M113" i="4"/>
  <c r="I113" i="4"/>
  <c r="M110" i="4"/>
  <c r="I110" i="4"/>
  <c r="M109" i="4"/>
  <c r="I109" i="4"/>
  <c r="M106" i="4"/>
  <c r="I106" i="4"/>
  <c r="M103" i="4"/>
  <c r="I103" i="4"/>
  <c r="M100" i="4"/>
  <c r="I100" i="4"/>
  <c r="M97" i="4"/>
  <c r="I97" i="4"/>
  <c r="M96" i="4"/>
  <c r="I96" i="4"/>
  <c r="M93" i="4"/>
  <c r="I93" i="4"/>
  <c r="M92" i="4"/>
  <c r="I92" i="4"/>
  <c r="M91" i="4"/>
  <c r="I91" i="4"/>
  <c r="I86" i="4"/>
  <c r="I81" i="4"/>
  <c r="I76" i="4"/>
  <c r="M72" i="4"/>
  <c r="I72" i="4"/>
  <c r="M69" i="4"/>
  <c r="I69" i="4"/>
  <c r="I45" i="4"/>
  <c r="M39" i="4"/>
  <c r="I39" i="4"/>
  <c r="M38" i="4"/>
  <c r="I38" i="4"/>
  <c r="M35" i="4"/>
  <c r="I35" i="4"/>
  <c r="M34" i="4"/>
  <c r="I34" i="4"/>
  <c r="M31" i="4"/>
  <c r="I31" i="4"/>
  <c r="M30" i="4"/>
  <c r="I30" i="4"/>
  <c r="M26" i="4"/>
  <c r="I26" i="4"/>
  <c r="M24" i="4"/>
  <c r="I24" i="4"/>
  <c r="M23" i="4"/>
  <c r="I23" i="4"/>
  <c r="M56" i="2"/>
  <c r="I56" i="2"/>
  <c r="M50" i="2"/>
  <c r="M49" i="2"/>
  <c r="M48" i="2"/>
  <c r="M47" i="2"/>
  <c r="J39" i="6" s="1"/>
  <c r="I50" i="2"/>
  <c r="I49" i="2"/>
  <c r="I48" i="2"/>
  <c r="I47" i="2"/>
  <c r="L191" i="2"/>
  <c r="M190" i="2"/>
  <c r="I190" i="2"/>
  <c r="M188" i="2"/>
  <c r="I188" i="2"/>
  <c r="M187" i="2"/>
  <c r="I187" i="2"/>
  <c r="M185" i="2"/>
  <c r="I185" i="2"/>
  <c r="M184" i="2"/>
  <c r="I184" i="2"/>
  <c r="M183" i="2"/>
  <c r="I183" i="2"/>
  <c r="M182" i="2"/>
  <c r="I182" i="2"/>
  <c r="M181" i="2"/>
  <c r="I181" i="2"/>
  <c r="I176" i="2"/>
  <c r="M174" i="2"/>
  <c r="I174" i="2"/>
  <c r="M171" i="2"/>
  <c r="I171" i="2"/>
  <c r="M168" i="2"/>
  <c r="I168" i="2"/>
  <c r="M167" i="2"/>
  <c r="I167" i="2"/>
  <c r="I166" i="2"/>
  <c r="I161" i="2"/>
  <c r="I151" i="2"/>
  <c r="I149" i="2"/>
  <c r="M145" i="2"/>
  <c r="I145" i="2"/>
  <c r="I141" i="2"/>
  <c r="I139" i="2"/>
  <c r="M137" i="2"/>
  <c r="I137" i="2"/>
  <c r="M136" i="2"/>
  <c r="I136" i="2"/>
  <c r="M133" i="2"/>
  <c r="I133" i="2"/>
  <c r="M130" i="2"/>
  <c r="I130" i="2"/>
  <c r="M127" i="2"/>
  <c r="I127" i="2"/>
  <c r="M125" i="2"/>
  <c r="I125" i="2"/>
  <c r="M124" i="2"/>
  <c r="I124" i="2"/>
  <c r="M122" i="2"/>
  <c r="I122" i="2"/>
  <c r="M121" i="2"/>
  <c r="I121" i="2"/>
  <c r="M118" i="2"/>
  <c r="I118" i="2"/>
  <c r="M117" i="2"/>
  <c r="I117" i="2"/>
  <c r="M114" i="2"/>
  <c r="I114" i="2"/>
  <c r="I112" i="2"/>
  <c r="M110" i="2"/>
  <c r="I110" i="2"/>
  <c r="I106" i="2"/>
  <c r="M103" i="2"/>
  <c r="I103" i="2"/>
  <c r="I100" i="2"/>
  <c r="I95" i="2"/>
  <c r="M92" i="2"/>
  <c r="I92" i="2"/>
  <c r="M91" i="2"/>
  <c r="I91" i="2"/>
  <c r="M59" i="2"/>
  <c r="I59" i="2"/>
  <c r="M40" i="2"/>
  <c r="I40" i="2"/>
  <c r="M39" i="2"/>
  <c r="I39" i="2"/>
  <c r="M35" i="2"/>
  <c r="I35" i="2"/>
  <c r="M34" i="2"/>
  <c r="I34" i="2"/>
  <c r="M31" i="2"/>
  <c r="I31" i="2"/>
  <c r="M30" i="2"/>
  <c r="I30" i="2"/>
  <c r="M26" i="2"/>
  <c r="I26" i="2"/>
  <c r="M24" i="2"/>
  <c r="I24" i="2"/>
  <c r="M23" i="2"/>
  <c r="I23" i="2"/>
  <c r="M101" i="1"/>
  <c r="I101" i="1"/>
  <c r="M100" i="1"/>
  <c r="I100" i="1"/>
  <c r="M97" i="1"/>
  <c r="I97" i="1"/>
  <c r="M96" i="1"/>
  <c r="I96" i="1"/>
  <c r="M95" i="1"/>
  <c r="I95" i="1"/>
  <c r="M94" i="1"/>
  <c r="I94" i="1"/>
  <c r="M91" i="1"/>
  <c r="I91" i="1"/>
  <c r="M89" i="1"/>
  <c r="I89" i="1"/>
  <c r="M88" i="1"/>
  <c r="I88" i="1"/>
  <c r="M87" i="1"/>
  <c r="I87" i="1"/>
  <c r="M86" i="1"/>
  <c r="I86" i="1"/>
  <c r="M85" i="1"/>
  <c r="I85" i="1"/>
  <c r="M83" i="1"/>
  <c r="I83" i="1"/>
  <c r="M82" i="1"/>
  <c r="I82" i="1"/>
  <c r="M80" i="1"/>
  <c r="I80" i="1"/>
  <c r="M79" i="1"/>
  <c r="I79" i="1"/>
  <c r="M76" i="1"/>
  <c r="I76" i="1"/>
  <c r="M75" i="1"/>
  <c r="I75" i="1"/>
  <c r="M72" i="1"/>
  <c r="I72" i="1"/>
  <c r="M71" i="1"/>
  <c r="I71" i="1"/>
  <c r="M68" i="1"/>
  <c r="I68" i="1"/>
  <c r="M67" i="1"/>
  <c r="I67" i="1"/>
  <c r="M65" i="1"/>
  <c r="I65" i="1"/>
  <c r="M64" i="1"/>
  <c r="I64" i="1"/>
  <c r="M63" i="1"/>
  <c r="I63" i="1"/>
  <c r="M49" i="1"/>
  <c r="I49" i="1"/>
  <c r="M47" i="1"/>
  <c r="I47" i="1"/>
  <c r="M41" i="1"/>
  <c r="I41" i="1"/>
  <c r="M39" i="1"/>
  <c r="I39" i="1"/>
  <c r="M36" i="1"/>
  <c r="I36" i="1"/>
  <c r="M35" i="1"/>
  <c r="I35" i="1"/>
  <c r="M32" i="1"/>
  <c r="I32" i="1"/>
  <c r="M31" i="1"/>
  <c r="I31" i="1"/>
  <c r="M30" i="1"/>
  <c r="I30" i="1"/>
  <c r="M26" i="1"/>
  <c r="I26" i="1"/>
  <c r="M25" i="1"/>
  <c r="I25" i="1"/>
  <c r="M21" i="1"/>
  <c r="I21" i="1"/>
  <c r="M23" i="8"/>
  <c r="I23" i="8"/>
  <c r="M21" i="8"/>
  <c r="I21" i="8"/>
  <c r="M20" i="8"/>
  <c r="I20" i="8"/>
  <c r="M19" i="7"/>
  <c r="I19" i="7"/>
  <c r="L206" i="5"/>
  <c r="I206" i="5"/>
  <c r="L18" i="5"/>
  <c r="I18" i="5"/>
  <c r="L17" i="5"/>
  <c r="I17" i="5"/>
  <c r="L163" i="4"/>
  <c r="I163" i="4"/>
  <c r="L161" i="4"/>
  <c r="I161" i="4"/>
  <c r="L18" i="4"/>
  <c r="I18" i="4"/>
  <c r="I20" i="1"/>
  <c r="I19" i="1"/>
  <c r="I24" i="8"/>
  <c r="I18" i="8"/>
  <c r="L17" i="8"/>
  <c r="I17" i="8"/>
  <c r="L17" i="7"/>
  <c r="I17" i="7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100" i="5"/>
  <c r="M101" i="5"/>
  <c r="M102" i="5"/>
  <c r="M103" i="5"/>
  <c r="J104" i="5"/>
  <c r="M104" i="5" s="1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20" i="5"/>
  <c r="M121" i="5"/>
  <c r="M122" i="5"/>
  <c r="M123" i="5"/>
  <c r="M124" i="5"/>
  <c r="M125" i="5"/>
  <c r="M126" i="5"/>
  <c r="M127" i="5"/>
  <c r="M128" i="5"/>
  <c r="M129" i="5"/>
  <c r="M130" i="5"/>
  <c r="M136" i="5"/>
  <c r="M137" i="5"/>
  <c r="M138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3" i="5"/>
  <c r="M164" i="5"/>
  <c r="M165" i="5"/>
  <c r="M166" i="5"/>
  <c r="M167" i="5"/>
  <c r="M168" i="5"/>
  <c r="M169" i="5"/>
  <c r="M170" i="5"/>
  <c r="M171" i="5"/>
  <c r="M172" i="5"/>
  <c r="M173" i="5"/>
  <c r="J174" i="5"/>
  <c r="M174" i="5" s="1"/>
  <c r="M175" i="5"/>
  <c r="M178" i="5"/>
  <c r="M179" i="5"/>
  <c r="M181" i="5"/>
  <c r="M182" i="5"/>
  <c r="M183" i="5"/>
  <c r="M184" i="5"/>
  <c r="M185" i="5"/>
  <c r="M186" i="5"/>
  <c r="M188" i="5"/>
  <c r="M189" i="5"/>
  <c r="M190" i="5"/>
  <c r="M191" i="5"/>
  <c r="M192" i="5"/>
  <c r="J193" i="5"/>
  <c r="M193" i="5" s="1"/>
  <c r="M194" i="5"/>
  <c r="M195" i="5"/>
  <c r="M196" i="5"/>
  <c r="M197" i="5"/>
  <c r="M198" i="5"/>
  <c r="M199" i="5"/>
  <c r="M200" i="5"/>
  <c r="M201" i="5"/>
  <c r="M202" i="5"/>
  <c r="M203" i="5"/>
  <c r="M204" i="5"/>
  <c r="M205" i="5"/>
  <c r="J56" i="6"/>
  <c r="J141" i="2"/>
  <c r="J139" i="2"/>
  <c r="F155" i="2"/>
  <c r="F156" i="2"/>
  <c r="J161" i="2"/>
  <c r="F107" i="2"/>
  <c r="F108" i="2"/>
  <c r="F109" i="2"/>
  <c r="J76" i="4"/>
  <c r="F83" i="4"/>
  <c r="J81" i="4"/>
  <c r="F88" i="4"/>
  <c r="J86" i="4"/>
  <c r="J136" i="4"/>
  <c r="J143" i="4"/>
  <c r="J146" i="4"/>
  <c r="M57" i="4"/>
  <c r="M60" i="4"/>
  <c r="M63" i="4"/>
  <c r="J45" i="4"/>
  <c r="J40" i="6"/>
  <c r="M86" i="2"/>
  <c r="M83" i="2"/>
  <c r="F66" i="2"/>
  <c r="J64" i="2"/>
  <c r="M64" i="2" s="1"/>
  <c r="M69" i="2"/>
  <c r="M70" i="2"/>
  <c r="M73" i="2"/>
  <c r="M76" i="2"/>
  <c r="M80" i="2"/>
  <c r="M89" i="2"/>
  <c r="M93" i="2"/>
  <c r="M94" i="2"/>
  <c r="F96" i="2"/>
  <c r="F97" i="2"/>
  <c r="M99" i="2"/>
  <c r="J100" i="2"/>
  <c r="M104" i="2"/>
  <c r="M105" i="2"/>
  <c r="M111" i="2"/>
  <c r="J112" i="2"/>
  <c r="M115" i="2"/>
  <c r="M116" i="2"/>
  <c r="M123" i="2"/>
  <c r="F167" i="2"/>
  <c r="J166" i="2" s="1"/>
  <c r="F168" i="2"/>
  <c r="J176" i="2"/>
  <c r="J48" i="6"/>
  <c r="J49" i="6"/>
  <c r="J32" i="6"/>
  <c r="J33" i="6"/>
  <c r="K25" i="6"/>
  <c r="K33" i="6"/>
  <c r="K49" i="6"/>
  <c r="K32" i="6"/>
  <c r="K48" i="6"/>
  <c r="K56" i="6"/>
  <c r="K60" i="6" s="1"/>
  <c r="L207" i="5" l="1"/>
  <c r="O204" i="5"/>
  <c r="C57" i="11"/>
  <c r="M143" i="4"/>
  <c r="J95" i="2"/>
  <c r="M95" i="2" s="1"/>
  <c r="J151" i="2"/>
  <c r="J149" i="2" s="1"/>
  <c r="M149" i="2" s="1"/>
  <c r="M146" i="4"/>
  <c r="M86" i="4"/>
  <c r="M139" i="2"/>
  <c r="M136" i="4"/>
  <c r="M76" i="4"/>
  <c r="K38" i="6"/>
  <c r="K43" i="6" s="1"/>
  <c r="L25" i="16"/>
  <c r="L103" i="1"/>
  <c r="K24" i="6"/>
  <c r="K35" i="6"/>
  <c r="L42" i="8"/>
  <c r="K51" i="6"/>
  <c r="J106" i="2"/>
  <c r="M106" i="2" s="1"/>
  <c r="M166" i="2"/>
  <c r="M176" i="2"/>
  <c r="J31" i="6"/>
  <c r="J46" i="6"/>
  <c r="M45" i="4"/>
  <c r="J47" i="6" s="1"/>
  <c r="M81" i="4"/>
  <c r="M100" i="2"/>
  <c r="M112" i="2"/>
  <c r="M141" i="2"/>
  <c r="J34" i="6"/>
  <c r="J55" i="6"/>
  <c r="J54" i="6"/>
  <c r="J41" i="6"/>
  <c r="M161" i="2"/>
  <c r="K22" i="6"/>
  <c r="L37" i="7"/>
  <c r="J30" i="6"/>
  <c r="J38" i="6"/>
  <c r="J22" i="6"/>
  <c r="J27" i="6" s="1"/>
  <c r="C58" i="11" l="1"/>
  <c r="C59" i="11" s="1"/>
  <c r="M151" i="2"/>
  <c r="L192" i="2" s="1"/>
  <c r="L162" i="4"/>
  <c r="J50" i="6"/>
  <c r="J51" i="6" s="1"/>
  <c r="J52" i="6" s="1"/>
  <c r="J35" i="6"/>
  <c r="J36" i="6" s="1"/>
  <c r="J60" i="6"/>
  <c r="J61" i="6" s="1"/>
  <c r="K27" i="6"/>
  <c r="K62" i="6" s="1"/>
  <c r="J42" i="6" l="1"/>
  <c r="J43" i="6" s="1"/>
  <c r="J44" i="6" s="1"/>
  <c r="J28" i="6"/>
  <c r="J62" i="6" l="1"/>
  <c r="J63" i="6" s="1"/>
</calcChain>
</file>

<file path=xl/sharedStrings.xml><?xml version="1.0" encoding="utf-8"?>
<sst xmlns="http://schemas.openxmlformats.org/spreadsheetml/2006/main" count="1846" uniqueCount="669">
  <si>
    <t>Edifice :</t>
  </si>
  <si>
    <t>PALAIS DE JUSTICE</t>
  </si>
  <si>
    <t>Opération :</t>
  </si>
  <si>
    <t xml:space="preserve">Localisation : </t>
  </si>
  <si>
    <t>75 - 1ER ARRONDISSEMENT - PARIS</t>
  </si>
  <si>
    <t>CENTRE DES MONUMENTS NATIONAUX</t>
  </si>
  <si>
    <t xml:space="preserve">Maître d'ouvrage : </t>
  </si>
  <si>
    <t>Ministère de la Culture</t>
  </si>
  <si>
    <t>62, rue Saint Antoine</t>
  </si>
  <si>
    <t>75186 PARIS Cedex</t>
  </si>
  <si>
    <t>Maitre d'œuvre :</t>
  </si>
  <si>
    <t>Christophe BOTTINEAU</t>
  </si>
  <si>
    <t>2BDM Architectes</t>
  </si>
  <si>
    <t xml:space="preserve">60-62 rue d’Hauteville </t>
  </si>
  <si>
    <t xml:space="preserve">75010 PARIS </t>
  </si>
  <si>
    <t>CE</t>
  </si>
  <si>
    <t>N°</t>
  </si>
  <si>
    <t>Intitulé</t>
  </si>
  <si>
    <t>Métré</t>
  </si>
  <si>
    <t>Quantité estim.</t>
  </si>
  <si>
    <t>Prix Unit.</t>
  </si>
  <si>
    <t>Somme PU.</t>
  </si>
  <si>
    <t>Travaux en régie</t>
  </si>
  <si>
    <t>SOUS TOTAUX :</t>
  </si>
  <si>
    <t>Murs</t>
  </si>
  <si>
    <t>m²</t>
  </si>
  <si>
    <t>2.1</t>
  </si>
  <si>
    <t>2.1.1</t>
  </si>
  <si>
    <t>2.1.2</t>
  </si>
  <si>
    <t>provision</t>
  </si>
  <si>
    <t xml:space="preserve">PALAIS DE JUSTICE </t>
  </si>
  <si>
    <r>
      <t>75 - 1</t>
    </r>
    <r>
      <rPr>
        <vertAlign val="superscript"/>
        <sz val="12"/>
        <color rgb="FF000000"/>
        <rFont val="Aptos Narrow"/>
        <family val="2"/>
      </rPr>
      <t>er</t>
    </r>
    <r>
      <rPr>
        <sz val="12"/>
        <color rgb="FF000000"/>
        <rFont val="Aptos Narrow"/>
        <family val="2"/>
      </rPr>
      <t xml:space="preserve"> ARRONDISSEMENT - PARIS</t>
    </r>
  </si>
  <si>
    <t>Maître d'œuvre :</t>
  </si>
  <si>
    <t>Christophe BOTTINEAU - ACMH</t>
  </si>
  <si>
    <t>Sous-total</t>
  </si>
  <si>
    <t>Zone 1 - Façade occidentale</t>
  </si>
  <si>
    <t>Zone 3 - Cellules du secret</t>
  </si>
  <si>
    <t>Zone 4 - Espaces sous le grand degré</t>
  </si>
  <si>
    <t>Installations de chantier</t>
  </si>
  <si>
    <t>Curage</t>
  </si>
  <si>
    <t>Dépollution</t>
  </si>
  <si>
    <t>Démolition - Maçonnerie GO - Béton - Structure métallique</t>
  </si>
  <si>
    <t>Aménagement</t>
  </si>
  <si>
    <t>Zone 2b - Parloir et ancienne infirmerie - aménagement provisoire</t>
  </si>
  <si>
    <t>CE1 Installations de chantier</t>
  </si>
  <si>
    <t>CE2 Curage</t>
  </si>
  <si>
    <t>Déposes en démolition pour mise à nu des zones de travaux</t>
  </si>
  <si>
    <t xml:space="preserve">Déposes de second œuvre niveaux courants </t>
  </si>
  <si>
    <t>2.1.1.1</t>
  </si>
  <si>
    <t>Niveau 0</t>
  </si>
  <si>
    <t>2.1.1.2</t>
  </si>
  <si>
    <t>Dépose de second œuvre en sous-sol</t>
  </si>
  <si>
    <t>CE3 Dépollution</t>
  </si>
  <si>
    <t>Confère LBE</t>
  </si>
  <si>
    <t>CE4 Démolition - Maçonnerie gros œuvre - Béton - Structure métallique</t>
  </si>
  <si>
    <t>Confère KHEPHREN</t>
  </si>
  <si>
    <t>CE5 Aménagement</t>
  </si>
  <si>
    <t>5.1</t>
  </si>
  <si>
    <t>Cloisonnement</t>
  </si>
  <si>
    <t>5.1.1</t>
  </si>
  <si>
    <t>Cloison en plaque de plâtre 98/48 EI60 Ra47</t>
  </si>
  <si>
    <t>5.1.1.1</t>
  </si>
  <si>
    <t>niveau 0</t>
  </si>
  <si>
    <t>niveau E0</t>
  </si>
  <si>
    <t>5.1.2</t>
  </si>
  <si>
    <t>Cloison en plaque de plâtre feu à ossature double 180 EI90 Ra47</t>
  </si>
  <si>
    <t>5.1.2.1</t>
  </si>
  <si>
    <t>5.2</t>
  </si>
  <si>
    <t>Doublages</t>
  </si>
  <si>
    <t>5.2.1</t>
  </si>
  <si>
    <t>Doublage en plaques de plâtres</t>
  </si>
  <si>
    <t>5.2.1.1</t>
  </si>
  <si>
    <t>5.2.1.2</t>
  </si>
  <si>
    <t>Plafonds et rempants</t>
  </si>
  <si>
    <t>5.2.3</t>
  </si>
  <si>
    <t>Doublage en plaques de plâtres EI90</t>
  </si>
  <si>
    <t>5.2.3.1</t>
  </si>
  <si>
    <t>limites ZA niveau E0</t>
  </si>
  <si>
    <t>5.4</t>
  </si>
  <si>
    <t>Trappes de visite invisibles pour parois en plaques de plâtre</t>
  </si>
  <si>
    <t>5.4.1</t>
  </si>
  <si>
    <t xml:space="preserve">Trappe de visite invisible pour parois en plaques de plâtre </t>
  </si>
  <si>
    <t>5.4.2</t>
  </si>
  <si>
    <t>Trappe de visite invisible pour parois en plaques de plâtre EI60</t>
  </si>
  <si>
    <t>5.4.3</t>
  </si>
  <si>
    <t>5.5</t>
  </si>
  <si>
    <t>Faux plafond</t>
  </si>
  <si>
    <t>5.5.1</t>
  </si>
  <si>
    <t>Faux plafond en dalles suspendues</t>
  </si>
  <si>
    <t>5.6</t>
  </si>
  <si>
    <t>Isolation</t>
  </si>
  <si>
    <t>5.6.1</t>
  </si>
  <si>
    <t>Revêtement type FIBRAROC REI120</t>
  </si>
  <si>
    <t>5.7</t>
  </si>
  <si>
    <t>Portes isoplanes</t>
  </si>
  <si>
    <t>5.7.3</t>
  </si>
  <si>
    <t>Porte isoplane EI30 Ra 33</t>
  </si>
  <si>
    <t>5.7.3.1</t>
  </si>
  <si>
    <t>Simple vantail</t>
  </si>
  <si>
    <t>5.7.3.2</t>
  </si>
  <si>
    <t>Double vantail</t>
  </si>
  <si>
    <t>5.7.5</t>
  </si>
  <si>
    <t xml:space="preserve">Porte isoplane EI90 </t>
  </si>
  <si>
    <t>5.7.5.2</t>
  </si>
  <si>
    <t>5.7.6</t>
  </si>
  <si>
    <t>Portes neuves habillées par faux panneaux moulurés EI30</t>
  </si>
  <si>
    <t>5.7.6.1</t>
  </si>
  <si>
    <t>5.7.7</t>
  </si>
  <si>
    <t>5.7.7.2</t>
  </si>
  <si>
    <t>5.7.8</t>
  </si>
  <si>
    <t>Ferme porte encastré</t>
  </si>
  <si>
    <t>5.7.8.1</t>
  </si>
  <si>
    <t>5.7.9</t>
  </si>
  <si>
    <t xml:space="preserve">Ferme porte encastré asservi au système de sécurité incendie </t>
  </si>
  <si>
    <t>5.7.9.1</t>
  </si>
  <si>
    <t>5.7.9.2</t>
  </si>
  <si>
    <t>5.7.11</t>
  </si>
  <si>
    <t>5.8</t>
  </si>
  <si>
    <t>Plinthes</t>
  </si>
  <si>
    <t>5.8.1</t>
  </si>
  <si>
    <t>Plinthes en médium</t>
  </si>
  <si>
    <t>5.8.2</t>
  </si>
  <si>
    <t>5.9</t>
  </si>
  <si>
    <t>Revêtements de sols ou mur</t>
  </si>
  <si>
    <t>5.9.1</t>
  </si>
  <si>
    <t>Ravoirage à la mousse expansive faible épaisseur</t>
  </si>
  <si>
    <t>5.9.2</t>
  </si>
  <si>
    <t>5.9.3</t>
  </si>
  <si>
    <t>5.9.4</t>
  </si>
  <si>
    <t>Ragréage à la résine</t>
  </si>
  <si>
    <t>5.9.5</t>
  </si>
  <si>
    <t>Sols</t>
  </si>
  <si>
    <t>5.9.6</t>
  </si>
  <si>
    <t>Trappes de visite invisible habillées</t>
  </si>
  <si>
    <t>5.9.7</t>
  </si>
  <si>
    <t>Plinthes à gorges inox</t>
  </si>
  <si>
    <t>5.9.8</t>
  </si>
  <si>
    <t>Sol souple</t>
  </si>
  <si>
    <t>Sol souple en PVC</t>
  </si>
  <si>
    <t>5.10</t>
  </si>
  <si>
    <t>Peinture courante</t>
  </si>
  <si>
    <t>5.10.1</t>
  </si>
  <si>
    <t>Peinture des murs, des plafonds et caissons</t>
  </si>
  <si>
    <t>cloisons et doublages</t>
  </si>
  <si>
    <t>5.10.2</t>
  </si>
  <si>
    <t>Peinture glycérophtalique sur menuiseries et boiseries</t>
  </si>
  <si>
    <t>5.10.3</t>
  </si>
  <si>
    <t>5.12</t>
  </si>
  <si>
    <t>Signalétique</t>
  </si>
  <si>
    <t>5.12.1</t>
  </si>
  <si>
    <t>Signalétique de sécurité incendie</t>
  </si>
  <si>
    <t>5.12.2</t>
  </si>
  <si>
    <t>Signalétique d'évacuation</t>
  </si>
  <si>
    <t>5.12.3</t>
  </si>
  <si>
    <t>Signalétique locaux technique</t>
  </si>
  <si>
    <t>5.12.4</t>
  </si>
  <si>
    <t>Signalétique d'accessibilité</t>
  </si>
  <si>
    <t>5.13</t>
  </si>
  <si>
    <t>Accompagnement des travaux techniques</t>
  </si>
  <si>
    <t>5.13.1</t>
  </si>
  <si>
    <t>Calfeutrement des passages de réseaux pour garantir l'isolement au feu</t>
  </si>
  <si>
    <t>5.13.2</t>
  </si>
  <si>
    <t>Bouchement de trous et cavités</t>
  </si>
  <si>
    <t>5.14</t>
  </si>
  <si>
    <t>limites ZA</t>
  </si>
  <si>
    <t>cloison est limite de zone</t>
  </si>
  <si>
    <t>locaux nord</t>
  </si>
  <si>
    <t>limites ZA 0 et E0</t>
  </si>
  <si>
    <t>local à risque important</t>
  </si>
  <si>
    <t>5.2.2</t>
  </si>
  <si>
    <t>5.2.2.1</t>
  </si>
  <si>
    <t>local à risque important et gaines</t>
  </si>
  <si>
    <t>sur deux parois perpendiculaires</t>
  </si>
  <si>
    <t>CTA - niveau 0</t>
  </si>
  <si>
    <t>5.7.4</t>
  </si>
  <si>
    <t>Porte isoplane EI60</t>
  </si>
  <si>
    <t>locaux à risque important</t>
  </si>
  <si>
    <t>5.7.4.1</t>
  </si>
  <si>
    <t>Porte placard sous-tenture (placards et placards techniques)</t>
  </si>
  <si>
    <t>RIA</t>
  </si>
  <si>
    <t>portes d'évacuation du public</t>
  </si>
  <si>
    <t>5.7.10</t>
  </si>
  <si>
    <t xml:space="preserve">Ferme porte en applique asservi au système de sécurité incendie </t>
  </si>
  <si>
    <t>LT</t>
  </si>
  <si>
    <t>5.8.3</t>
  </si>
  <si>
    <t>Plinthe en résineux</t>
  </si>
  <si>
    <t>locaux de stockage</t>
  </si>
  <si>
    <t>ex-salle Bertillon</t>
  </si>
  <si>
    <t>dégagement et sas</t>
  </si>
  <si>
    <t>plateforme</t>
  </si>
  <si>
    <t>dégagement</t>
  </si>
  <si>
    <t xml:space="preserve"> sas</t>
  </si>
  <si>
    <t>Sol souple en caoutchouc</t>
  </si>
  <si>
    <t>portes</t>
  </si>
  <si>
    <t>plinthes</t>
  </si>
  <si>
    <t>5.7.2</t>
  </si>
  <si>
    <t>5.7.2.1</t>
  </si>
  <si>
    <t>5.7.2.2</t>
  </si>
  <si>
    <t>Total</t>
  </si>
  <si>
    <t>Installation de chantier et généralités</t>
  </si>
  <si>
    <t>Somme PU</t>
  </si>
  <si>
    <t>Somme FT</t>
  </si>
  <si>
    <t>Echafaudage de pied formant support pour les réseaux (achat)</t>
  </si>
  <si>
    <t>1.8</t>
  </si>
  <si>
    <t>Installations d'échafaudages</t>
  </si>
  <si>
    <t>Garde-corps métallique en acier galvanisé du commerce</t>
  </si>
  <si>
    <t>5.1.1.2</t>
  </si>
  <si>
    <t>local technique</t>
  </si>
  <si>
    <t>provision limites ZA</t>
  </si>
  <si>
    <t>5.7.7.1</t>
  </si>
  <si>
    <t>limite zone musée</t>
  </si>
  <si>
    <t>1.2</t>
  </si>
  <si>
    <t>Panneaux de chantier</t>
  </si>
  <si>
    <t>1.2.1</t>
  </si>
  <si>
    <t>Fourniture et pose</t>
  </si>
  <si>
    <t>1.2.2</t>
  </si>
  <si>
    <t>Entretien et dépose</t>
  </si>
  <si>
    <t>1.3</t>
  </si>
  <si>
    <t>Utilisation de la base-vie existante pour le chantier B5</t>
  </si>
  <si>
    <t>1.4</t>
  </si>
  <si>
    <t>Maintenance de la base-vie</t>
  </si>
  <si>
    <t>1.5</t>
  </si>
  <si>
    <t>Cloisonnement de chantier</t>
  </si>
  <si>
    <t>Cloisons de recoupement CF 1H</t>
  </si>
  <si>
    <t>Amenée et installation</t>
  </si>
  <si>
    <t>Location, entretien, dépose et repli</t>
  </si>
  <si>
    <t>Clôture de chantier en bardage bois sur stabilisateurs béton</t>
  </si>
  <si>
    <t>Porte et portail d'accès</t>
  </si>
  <si>
    <t>1.6</t>
  </si>
  <si>
    <t>Portes de chantier et contrôle d'accès</t>
  </si>
  <si>
    <t>1.7</t>
  </si>
  <si>
    <t>Protections des sols</t>
  </si>
  <si>
    <t>1.7.1</t>
  </si>
  <si>
    <t>Par dalle caoutchouc</t>
  </si>
  <si>
    <t>1.7.1.1</t>
  </si>
  <si>
    <t>Amenée et mise en œuvre</t>
  </si>
  <si>
    <t>1.7.1.2</t>
  </si>
  <si>
    <t>1.7.2</t>
  </si>
  <si>
    <t>Protection par géotextile</t>
  </si>
  <si>
    <t>1.7.2.1</t>
  </si>
  <si>
    <t>1.7.2.2</t>
  </si>
  <si>
    <t>1.8.1</t>
  </si>
  <si>
    <t>Sapine et moyen de levage</t>
  </si>
  <si>
    <t>Location, entretien</t>
  </si>
  <si>
    <t>Dépose et repli</t>
  </si>
  <si>
    <t>1.8.2</t>
  </si>
  <si>
    <t>1.8.2.1</t>
  </si>
  <si>
    <t>1.8.2.2</t>
  </si>
  <si>
    <t>Sapine roulante</t>
  </si>
  <si>
    <t>1.9</t>
  </si>
  <si>
    <t>Moyens d'accès spécifique</t>
  </si>
  <si>
    <t>Pour interventions dans les escaliers</t>
  </si>
  <si>
    <t>Accès protégé aux intérieurs : tunnel en bardage bois</t>
  </si>
  <si>
    <t>Chiffrage par zone</t>
  </si>
  <si>
    <t>N° CCTP GO</t>
  </si>
  <si>
    <t>Postes de travaux</t>
  </si>
  <si>
    <t>Unité</t>
  </si>
  <si>
    <t>Quantité</t>
  </si>
  <si>
    <t>Prix Unitaire</t>
  </si>
  <si>
    <t>Prix Forfaitaire</t>
  </si>
  <si>
    <t>TOTAL</t>
  </si>
  <si>
    <t>2.5.2</t>
  </si>
  <si>
    <t>Aménagement de la zone 2b – Parloir et ancienne infirmerie</t>
  </si>
  <si>
    <t>•</t>
  </si>
  <si>
    <t>Travaux préparatoires et études</t>
  </si>
  <si>
    <t>Installations spécifiques lot GO</t>
  </si>
  <si>
    <t>ens</t>
  </si>
  <si>
    <t>Location de grue</t>
  </si>
  <si>
    <t>non compris</t>
  </si>
  <si>
    <t xml:space="preserve">Repli grue </t>
  </si>
  <si>
    <t xml:space="preserve">ens </t>
  </si>
  <si>
    <t>Déconstruction massif</t>
  </si>
  <si>
    <t>Etudes</t>
  </si>
  <si>
    <t xml:space="preserve">études </t>
  </si>
  <si>
    <t>Sondages/relevés</t>
  </si>
  <si>
    <t>Surveillance des travaux</t>
  </si>
  <si>
    <t>2.5.2.1</t>
  </si>
  <si>
    <t>Démolition des structures des planchers existants</t>
  </si>
  <si>
    <t>PH SS2</t>
  </si>
  <si>
    <t>compris</t>
  </si>
  <si>
    <t xml:space="preserve"> - Terrassements des remblais par-dessus des voutes</t>
  </si>
  <si>
    <t xml:space="preserve"> - Déconstruction des voutes par dépose des pierres</t>
  </si>
  <si>
    <t>PH RDC</t>
  </si>
  <si>
    <t>Evacuation des gravois</t>
  </si>
  <si>
    <t>m3</t>
  </si>
  <si>
    <t>2.5.2.3</t>
  </si>
  <si>
    <t>Démolition de murs</t>
  </si>
  <si>
    <t>PH E0</t>
  </si>
  <si>
    <t>Démolition des escaliers existants</t>
  </si>
  <si>
    <t>2.5.2.4</t>
  </si>
  <si>
    <t>2.5.2.5</t>
  </si>
  <si>
    <t>Création de nouvelle ouverture dans les murs existants</t>
  </si>
  <si>
    <t>u</t>
  </si>
  <si>
    <t>2.5.2.6</t>
  </si>
  <si>
    <t>Réalisation de percements dans les murs porteurs pour passage des réseaux</t>
  </si>
  <si>
    <t>Grandes réservations (&gt; 600*600mm)</t>
  </si>
  <si>
    <t>Petites reservations (&lt; 600*600mm)</t>
  </si>
  <si>
    <t>Création de plancher neuf du PH SS2</t>
  </si>
  <si>
    <t>Structure de plancher BA</t>
  </si>
  <si>
    <t xml:space="preserve"> - béton</t>
  </si>
  <si>
    <t xml:space="preserve"> - coffrage</t>
  </si>
  <si>
    <t xml:space="preserve"> - acier HA</t>
  </si>
  <si>
    <t>kg</t>
  </si>
  <si>
    <t xml:space="preserve"> - acier TS</t>
  </si>
  <si>
    <t>ml</t>
  </si>
  <si>
    <t>Création de plancher neuf du PH RDC</t>
  </si>
  <si>
    <t>2.5.2.11</t>
  </si>
  <si>
    <t>Réalisation de murs en maçonneries CF 1h30</t>
  </si>
  <si>
    <t>Renforcement de plancher des locaux techniques</t>
  </si>
  <si>
    <t>Travaux divers</t>
  </si>
  <si>
    <t xml:space="preserve">Provision pour ouvrages liés aux lots techniques </t>
  </si>
  <si>
    <t>Fosses</t>
  </si>
  <si>
    <t>Events</t>
  </si>
  <si>
    <t>Création de réservations</t>
  </si>
  <si>
    <t xml:space="preserve"> - petites réservations (&lt; 600*600mm)</t>
  </si>
  <si>
    <t xml:space="preserve"> - grandes réservations (&gt; 600*600mm)</t>
  </si>
  <si>
    <r>
      <t xml:space="preserve"> - carottages (</t>
    </r>
    <r>
      <rPr>
        <sz val="11"/>
        <rFont val="Symbol"/>
        <family val="1"/>
        <charset val="2"/>
      </rPr>
      <t>F</t>
    </r>
    <r>
      <rPr>
        <sz val="11"/>
        <rFont val="Aptos Narrow"/>
        <family val="2"/>
        <scheme val="minor"/>
      </rPr>
      <t xml:space="preserve"> &lt; 250mm)</t>
    </r>
  </si>
  <si>
    <t>Aménagement des LT existants</t>
  </si>
  <si>
    <t>Petites adaptations des ouvrages et réseaux enterrés</t>
  </si>
  <si>
    <t>Libellé</t>
  </si>
  <si>
    <t>Qtté</t>
  </si>
  <si>
    <t>PU HT</t>
  </si>
  <si>
    <t>Prix forfaitaire HT</t>
  </si>
  <si>
    <t>Montant Total HT</t>
  </si>
  <si>
    <t>Préparation - Installation de chantier</t>
  </si>
  <si>
    <t>1.1</t>
  </si>
  <si>
    <t>PPSPS - rédaction et diffusions aux organismes de contrôle</t>
  </si>
  <si>
    <t>Ens.</t>
  </si>
  <si>
    <t>Modes opératoires - rédaction et diffusions aux organismes de contrôle</t>
  </si>
  <si>
    <t>Mise en place et repli des dispositifs de protections collectives contre le plomb en protection des locaux de la base-vie</t>
  </si>
  <si>
    <t>Maintenance, entretien et nettoyage des dispositifs de protections collectives contre le plomb en protection des locaux de la base-vie</t>
  </si>
  <si>
    <t>Sem.</t>
  </si>
  <si>
    <t>Installation circuits d'alimentation en eau et en électricité</t>
  </si>
  <si>
    <t>Création zone, yc avant-sas, yc équipements (sas, extracteurs, etc.)</t>
  </si>
  <si>
    <t>2.2</t>
  </si>
  <si>
    <t>Maintenance, entretien et nettoyage des dispositifs de protections collectives contre le plomb de la zone</t>
  </si>
  <si>
    <t>2.3</t>
  </si>
  <si>
    <t>Décapage chimique des poutres métalliques à démolir</t>
  </si>
  <si>
    <t>2.4</t>
  </si>
  <si>
    <t>Nettoyage de la zone</t>
  </si>
  <si>
    <t>2.5</t>
  </si>
  <si>
    <t>Repli des installations</t>
  </si>
  <si>
    <t>3.1</t>
  </si>
  <si>
    <t>3.2</t>
  </si>
  <si>
    <t>Confinement de la zone</t>
  </si>
  <si>
    <t>3.3</t>
  </si>
  <si>
    <t>Ponçage du plafond du local R90 au E0</t>
  </si>
  <si>
    <t>3.4</t>
  </si>
  <si>
    <t>3.5</t>
  </si>
  <si>
    <t>Contrôles plomb</t>
  </si>
  <si>
    <t>4.1</t>
  </si>
  <si>
    <t>Tests lingettes initiaux</t>
  </si>
  <si>
    <t>4.2</t>
  </si>
  <si>
    <t>Tests lingettes suivi travaux + base-vie</t>
  </si>
  <si>
    <t>4.3</t>
  </si>
  <si>
    <t>Test de lixiviation</t>
  </si>
  <si>
    <t>4.4</t>
  </si>
  <si>
    <t>Contrôles VLEP en cours de travaux</t>
  </si>
  <si>
    <t>4.5</t>
  </si>
  <si>
    <t xml:space="preserve">Contrôles des supports traités par fluorescence X </t>
  </si>
  <si>
    <t>Tests lingette libératoires</t>
  </si>
  <si>
    <t>Déchets curage, déplombage</t>
  </si>
  <si>
    <t>Transport des déchets</t>
  </si>
  <si>
    <t>t</t>
  </si>
  <si>
    <t>Élimination des déchets en ISDD</t>
  </si>
  <si>
    <t>5.3</t>
  </si>
  <si>
    <t>Élimination des déchets en ISDND</t>
  </si>
  <si>
    <t>Élimination des déchets en ISDI</t>
  </si>
  <si>
    <t>Dossier des ouvrages éxécutés</t>
  </si>
  <si>
    <t>6.1</t>
  </si>
  <si>
    <t>Rapports finaux -  DOE plomb yc contrôles externes</t>
  </si>
  <si>
    <t>MONTANT TOTAL HT</t>
  </si>
  <si>
    <t>TVA 20%</t>
  </si>
  <si>
    <t>MONTANT TOTAL TTC</t>
  </si>
  <si>
    <t>7.1</t>
  </si>
  <si>
    <t>6.4</t>
  </si>
  <si>
    <t>6.3</t>
  </si>
  <si>
    <t>6.2</t>
  </si>
  <si>
    <t>Ponçage ponctuel dans le local K66</t>
  </si>
  <si>
    <t>Zone 4 - Accueil sous le grand degré</t>
  </si>
  <si>
    <t>3.7</t>
  </si>
  <si>
    <t>3.6</t>
  </si>
  <si>
    <t>Ponçage du mur du local K22 au E0</t>
  </si>
  <si>
    <t>-</t>
  </si>
  <si>
    <t>TOTAL GENERAL</t>
  </si>
  <si>
    <t>Aménagement provisoire de la zone 3 – cellules du secret</t>
  </si>
  <si>
    <t>2.5.3</t>
  </si>
  <si>
    <t>Poursuite du curage de la zone 1 – façade occidentale</t>
  </si>
  <si>
    <t>2.5.1</t>
  </si>
  <si>
    <t>2.5.3.2</t>
  </si>
  <si>
    <t>2.5.3.1</t>
  </si>
  <si>
    <t>Aménagement et le CF 1h30 des LT existants au SS2</t>
  </si>
  <si>
    <t>Réalisation de murs BA</t>
  </si>
  <si>
    <t>3.1.20</t>
  </si>
  <si>
    <t>3.1.19</t>
  </si>
  <si>
    <t xml:space="preserve"> - structure métallique</t>
  </si>
  <si>
    <t>Réalisation des passerelles métalliques</t>
  </si>
  <si>
    <t>3.1.18</t>
  </si>
  <si>
    <t>Escalier XX</t>
  </si>
  <si>
    <t>Escalier V3</t>
  </si>
  <si>
    <t>Réalisation de la structure de l'escalier neuf</t>
  </si>
  <si>
    <t>3.1.17</t>
  </si>
  <si>
    <t>Dalle BA de fermeture</t>
  </si>
  <si>
    <t>-PH E0</t>
  </si>
  <si>
    <t>- PH RDC</t>
  </si>
  <si>
    <t>Voiles BA</t>
  </si>
  <si>
    <t>Structure</t>
  </si>
  <si>
    <t>Gaine V30</t>
  </si>
  <si>
    <t>Réalisation des gaine ascenseur neuve</t>
  </si>
  <si>
    <t>3.1.16</t>
  </si>
  <si>
    <t xml:space="preserve"> - Réalisation d'un dallage</t>
  </si>
  <si>
    <t>compris §3.1.1</t>
  </si>
  <si>
    <t xml:space="preserve"> - Démolition du dallage existant</t>
  </si>
  <si>
    <t>PB SS2</t>
  </si>
  <si>
    <t>3.1.15</t>
  </si>
  <si>
    <t xml:space="preserve">Réalisation d’un dallage neuf </t>
  </si>
  <si>
    <t>3.1.14</t>
  </si>
  <si>
    <t xml:space="preserve"> - évacuation des déblais</t>
  </si>
  <si>
    <t xml:space="preserve"> - terrassement complémentaire</t>
  </si>
  <si>
    <t>U</t>
  </si>
  <si>
    <t>Réalisation des semelles isolées</t>
  </si>
  <si>
    <t>Réalisation des têtes de micropieux</t>
  </si>
  <si>
    <t xml:space="preserve"> - essais de contrôle</t>
  </si>
  <si>
    <t xml:space="preserve"> - gestion des boues et déblais</t>
  </si>
  <si>
    <t xml:space="preserve"> - platines de répartition</t>
  </si>
  <si>
    <t xml:space="preserve"> - armatures/profilés métalliques</t>
  </si>
  <si>
    <t xml:space="preserve"> - forage</t>
  </si>
  <si>
    <t xml:space="preserve"> - mise en station</t>
  </si>
  <si>
    <t>Réalisation des micropieux</t>
  </si>
  <si>
    <t>amenée repli</t>
  </si>
  <si>
    <t xml:space="preserve">Fondations des poteaux neufs </t>
  </si>
  <si>
    <t>3.1.13</t>
  </si>
  <si>
    <t>PH E0 - Poteaux BA 40x50</t>
  </si>
  <si>
    <t>PH RDC - Poteaux BA 40x50</t>
  </si>
  <si>
    <t>PH SS2 - Poteaux BA 40x50</t>
  </si>
  <si>
    <t>Renforcement des contre-poteaux de la façade ouest</t>
  </si>
  <si>
    <t>3.1.12</t>
  </si>
  <si>
    <t xml:space="preserve">compris </t>
  </si>
  <si>
    <t>La mise en place de systèmes de surveillance et d'alarme</t>
  </si>
  <si>
    <t>- Contreventement des poteaux existants</t>
  </si>
  <si>
    <t>- Etaiement des structures existantes du PH E0</t>
  </si>
  <si>
    <t>- Empochements pour tabourets</t>
  </si>
  <si>
    <t xml:space="preserve">Travaux en phase provisoire </t>
  </si>
  <si>
    <r>
      <t xml:space="preserve">Poteaux mixte </t>
    </r>
    <r>
      <rPr>
        <sz val="11"/>
        <rFont val="Symbol"/>
        <family val="1"/>
        <charset val="2"/>
      </rPr>
      <t>f</t>
    </r>
    <r>
      <rPr>
        <sz val="11"/>
        <rFont val="Aptos Narrow"/>
        <family val="2"/>
        <scheme val="minor"/>
      </rPr>
      <t xml:space="preserve"> 45</t>
    </r>
  </si>
  <si>
    <t>Poutre BA 70x80ht sur tabouret</t>
  </si>
  <si>
    <t>Création de poutres de reprise BA PHE0 - Zone Sud</t>
  </si>
  <si>
    <t>3.1.11</t>
  </si>
  <si>
    <t>Poteaux BA 40x80</t>
  </si>
  <si>
    <t>Chapiteau BA</t>
  </si>
  <si>
    <t>- Etaiement des voûte au PH E0</t>
  </si>
  <si>
    <t>Poutre BA 80x120ht sur tabouret</t>
  </si>
  <si>
    <t>Création de poutres de reprise BA PHE0 - Zone Nord</t>
  </si>
  <si>
    <t>3.1.10</t>
  </si>
  <si>
    <t>compris §3.1.3</t>
  </si>
  <si>
    <t>Dépose des poteaux existants du RDC et du E0</t>
  </si>
  <si>
    <t>Création poteaux double hauteur</t>
  </si>
  <si>
    <t>3.1.9</t>
  </si>
  <si>
    <t>Poteaux BA 40x40</t>
  </si>
  <si>
    <t>Poutre BA 40x30ht</t>
  </si>
  <si>
    <t>Poutre BA 30x30ht</t>
  </si>
  <si>
    <t>Poutre BA 40x40ht</t>
  </si>
  <si>
    <t>Poutre BA 40x55ht</t>
  </si>
  <si>
    <t>3.1.8</t>
  </si>
  <si>
    <t>Poteaux BA 50x55, 80x40 et 30x75</t>
  </si>
  <si>
    <t>Poutre BA 20x40ht</t>
  </si>
  <si>
    <t>Poutre BA 40x50ht</t>
  </si>
  <si>
    <t>Poutre BA 70x40ht</t>
  </si>
  <si>
    <t>Poutre BA 55x50ht</t>
  </si>
  <si>
    <t>3.1.7</t>
  </si>
  <si>
    <t>Carottages</t>
  </si>
  <si>
    <t>Petites reservations</t>
  </si>
  <si>
    <t>Grandes réservations</t>
  </si>
  <si>
    <t>3.1.6</t>
  </si>
  <si>
    <t>Création de nouvelle ouverture dans les murs porteurs</t>
  </si>
  <si>
    <t>3.1.5</t>
  </si>
  <si>
    <t xml:space="preserve"> - Butons métalliques</t>
  </si>
  <si>
    <t xml:space="preserve"> - Liernes métalliques</t>
  </si>
  <si>
    <t>2.5.1.6</t>
  </si>
  <si>
    <t>2.5.1.5</t>
  </si>
  <si>
    <t>Démolition de poteaux</t>
  </si>
  <si>
    <t>3.1.3</t>
  </si>
  <si>
    <t>2.5.1.4</t>
  </si>
  <si>
    <t xml:space="preserve"> - Contreventement des poutres et poteaux conservés</t>
  </si>
  <si>
    <t xml:space="preserve">Stabilisation de l'existant </t>
  </si>
  <si>
    <t>Démolition des structures de planchers existants</t>
  </si>
  <si>
    <t>2.5.1.3</t>
  </si>
  <si>
    <t>Réalisation d'un arc de raccordement BA</t>
  </si>
  <si>
    <t xml:space="preserve"> - Butons et bracons métalliques au PB RDC</t>
  </si>
  <si>
    <t xml:space="preserve">Stabilisation des Pieds de poteaux </t>
  </si>
  <si>
    <t>Dépose des voutes</t>
  </si>
  <si>
    <t>Dépose des voutes à déconstruire au PH SS2</t>
  </si>
  <si>
    <t>2.5.1.2</t>
  </si>
  <si>
    <t xml:space="preserve"> - Semelle BA pour butons</t>
  </si>
  <si>
    <t>Stabilisation des voutes conservés</t>
  </si>
  <si>
    <t xml:space="preserve"> - Décrochage et pose sur chevalet des réseaux existants</t>
  </si>
  <si>
    <t xml:space="preserve"> - Cintres bois composés de contreplaqués et bastaings</t>
  </si>
  <si>
    <t xml:space="preserve"> - Chevalet en bois </t>
  </si>
  <si>
    <t>Etaiement des voûtes à démolir</t>
  </si>
  <si>
    <t>Confortement provisoire des voutes à déconstruire au SS2</t>
  </si>
  <si>
    <t>2.5.1.1</t>
  </si>
  <si>
    <t>DCE</t>
  </si>
  <si>
    <t>Constat d'état des lieux et reportage photographique</t>
  </si>
  <si>
    <t>Confère CCTP Khephren</t>
  </si>
  <si>
    <r>
      <t>Carottages (</t>
    </r>
    <r>
      <rPr>
        <sz val="11"/>
        <color rgb="FF7030A0"/>
        <rFont val="Symbol"/>
        <family val="1"/>
        <charset val="2"/>
      </rPr>
      <t>F</t>
    </r>
    <r>
      <rPr>
        <sz val="11"/>
        <color rgb="FF7030A0"/>
        <rFont val="Aptos Narrow"/>
        <family val="2"/>
        <scheme val="minor"/>
      </rPr>
      <t xml:space="preserve"> &lt; 250mm)</t>
    </r>
  </si>
  <si>
    <t>palier escalier X4</t>
  </si>
  <si>
    <t>nez de dalle</t>
  </si>
  <si>
    <t>Aménagement de la zone 2b - tranche ferme : espaces d'accueil des groupes</t>
  </si>
  <si>
    <t>4.1.1</t>
  </si>
  <si>
    <t>Elevateurs PMR</t>
  </si>
  <si>
    <t>4.1.1.1</t>
  </si>
  <si>
    <t>Elevateur traversant sans fosse, nacelle 110x140 cm, hauteur de parcours &lt; 1m</t>
  </si>
  <si>
    <t>4.1.2</t>
  </si>
  <si>
    <t>niveau E0 - pièces K89/90/91</t>
  </si>
  <si>
    <t>Doublage en plaques de plâtres EI60</t>
  </si>
  <si>
    <t>5.5.2</t>
  </si>
  <si>
    <t>Faux plafond en plaques de plâtre</t>
  </si>
  <si>
    <t>pièces K89/90/91 niveau E0</t>
  </si>
  <si>
    <t>sanitaires et vestaire</t>
  </si>
  <si>
    <t>local à risque particulier</t>
  </si>
  <si>
    <t>5.7.1</t>
  </si>
  <si>
    <t>Porte isoplane à âme pleine simple vantail</t>
  </si>
  <si>
    <t>5.7.4.2</t>
  </si>
  <si>
    <t>Plinthe technique en résineux</t>
  </si>
  <si>
    <t>sanitaires E0</t>
  </si>
  <si>
    <t>arrière lavabo</t>
  </si>
  <si>
    <t>murs</t>
  </si>
  <si>
    <t>plafonds</t>
  </si>
  <si>
    <t>5.11</t>
  </si>
  <si>
    <t>Cuisine</t>
  </si>
  <si>
    <t>Démolition de chapes en béton</t>
  </si>
  <si>
    <t>emplacement escalier X4</t>
  </si>
  <si>
    <t>m2</t>
  </si>
  <si>
    <t>mois</t>
  </si>
  <si>
    <t>Aménagement de la zone 4 - espaces d'accueil sous le Grand degré</t>
  </si>
  <si>
    <t>4.2.1</t>
  </si>
  <si>
    <t>Déconstruction du massif d'escalier</t>
  </si>
  <si>
    <t>ens.</t>
  </si>
  <si>
    <t>4.2.2</t>
  </si>
  <si>
    <t>Déconstruction des structures de plancher existantes</t>
  </si>
  <si>
    <t>4.2.3</t>
  </si>
  <si>
    <t>Démolition des murs</t>
  </si>
  <si>
    <t>4.2.4</t>
  </si>
  <si>
    <t>4.2.5</t>
  </si>
  <si>
    <t>Réalisation de percements dans les murs porteurs pour passage de réseaux</t>
  </si>
  <si>
    <t>4.2.5.1</t>
  </si>
  <si>
    <t>Grandes réservations &gt;600x600mm</t>
  </si>
  <si>
    <t>4.2.5.2</t>
  </si>
  <si>
    <t>Petites réservations &lt;600x600mm</t>
  </si>
  <si>
    <t>4.2.5.3</t>
  </si>
  <si>
    <t>Carottages diamètre &lt;250mm</t>
  </si>
  <si>
    <t>4.2.6</t>
  </si>
  <si>
    <t>Création de tranchée pour passage des réseaux</t>
  </si>
  <si>
    <t>4.2.7</t>
  </si>
  <si>
    <t>4.2.8</t>
  </si>
  <si>
    <t>Réalisation d'une dalle de plancher en béton armé</t>
  </si>
  <si>
    <t>4.2.9</t>
  </si>
  <si>
    <t>Structure béton support d'emmarchements et rampe</t>
  </si>
  <si>
    <t>Structure béton de rampe d'accès</t>
  </si>
  <si>
    <t>Structure d'escalier neuve</t>
  </si>
  <si>
    <t>4.2.10</t>
  </si>
  <si>
    <t>Cloison autoportante extérieure en parpaing</t>
  </si>
  <si>
    <t>Réalisation de gaine d'élévateur neuve</t>
  </si>
  <si>
    <t>Elevateur extérieur traversant à gaine maçonnée, hauteur de parcours h=1,65m</t>
  </si>
  <si>
    <t>5.2.1.3</t>
  </si>
  <si>
    <t>Voûtes</t>
  </si>
  <si>
    <t>5.2.4</t>
  </si>
  <si>
    <t>Habillage acoustique en tissu tendu sur cadre et panneaux absorbants αw = 0,95</t>
  </si>
  <si>
    <t>Enduit</t>
  </si>
  <si>
    <t>5.3.1</t>
  </si>
  <si>
    <t>Enduit extérieur ton pierre sur élévation en parpaing</t>
  </si>
  <si>
    <t>5.3.2</t>
  </si>
  <si>
    <t>5.3.3</t>
  </si>
  <si>
    <t>5.5.3</t>
  </si>
  <si>
    <t>Faux plafond acoustique en dalle de tissu tendu</t>
  </si>
  <si>
    <t>Plus-value pour équipement DAS</t>
  </si>
  <si>
    <t>H</t>
  </si>
  <si>
    <t>courette nord</t>
  </si>
  <si>
    <t>moiS</t>
  </si>
  <si>
    <t>4.2.3.2</t>
  </si>
  <si>
    <t>courette sud + intérieur</t>
  </si>
  <si>
    <t>accueil - habillage des réseaux CVC</t>
  </si>
  <si>
    <t>boutique élévations sud</t>
  </si>
  <si>
    <t>boutique élévations ouest</t>
  </si>
  <si>
    <t>Sur le coffrage des réseaux</t>
  </si>
  <si>
    <t>Enduit plâtre en élévation sur support purgé</t>
  </si>
  <si>
    <t>boutique</t>
  </si>
  <si>
    <t>Enduit plâtre projeté sous voûte sur support purgé</t>
  </si>
  <si>
    <t>Trappe de visite invisible pour parois en plaques de plâtre E60</t>
  </si>
  <si>
    <t>sanitaires sud</t>
  </si>
  <si>
    <t>sanitaires nord</t>
  </si>
  <si>
    <t>local ménage</t>
  </si>
  <si>
    <t>vestiaire</t>
  </si>
  <si>
    <t>circulation</t>
  </si>
  <si>
    <t>Sur deux parois perpendiculaires LT CTA</t>
  </si>
  <si>
    <t>LT et circulation</t>
  </si>
  <si>
    <t>Plus-value pour intégration d'une serrure électrique</t>
  </si>
  <si>
    <t>sanitaires grand degré</t>
  </si>
  <si>
    <t>Pose de dallage en grès cérame</t>
  </si>
  <si>
    <t>sanitaires</t>
  </si>
  <si>
    <t>Peinture de sol</t>
  </si>
  <si>
    <t>5.11.5</t>
  </si>
  <si>
    <t>Signalétique des sanitaires</t>
  </si>
  <si>
    <t>5.11.6</t>
  </si>
  <si>
    <t>Signalétique des locaux supports</t>
  </si>
  <si>
    <t>5.7.5.3</t>
  </si>
  <si>
    <t>Porte courbe simple vantail</t>
  </si>
  <si>
    <t>Espaces à restructurer</t>
  </si>
  <si>
    <t>4.2.8.1</t>
  </si>
  <si>
    <t>4.2.8.2</t>
  </si>
  <si>
    <t>4.2.10.1</t>
  </si>
  <si>
    <t>4.2.10.2</t>
  </si>
  <si>
    <t>Murs, cloisons, doublages neufs</t>
  </si>
  <si>
    <t>Elevations existantes</t>
  </si>
  <si>
    <t>Plafonds</t>
  </si>
  <si>
    <t>Portes</t>
  </si>
  <si>
    <t>Fenêtres</t>
  </si>
  <si>
    <t>Porte EI30 habillée de panneaux de bouleau contreplaqué double vantail</t>
  </si>
  <si>
    <t>rotonde</t>
  </si>
  <si>
    <t>parcours de visite</t>
  </si>
  <si>
    <t>Espaces partiellement curés (zone 1 et 2b)</t>
  </si>
  <si>
    <t>4.1.2.1</t>
  </si>
  <si>
    <t>5.7.10.1</t>
  </si>
  <si>
    <t>BEV à coller</t>
  </si>
  <si>
    <t>Chape en béton</t>
  </si>
  <si>
    <t>4.1.1.2</t>
  </si>
  <si>
    <t>Création de chapes en béton</t>
  </si>
  <si>
    <t>Trappe de visite invisible pour parois en plaques de plâtre EI90</t>
  </si>
  <si>
    <t>Espaces à restructurer (zones 3 et 4)</t>
  </si>
  <si>
    <t>Sous-plancher en contreplaqué</t>
  </si>
  <si>
    <t>confère bordereau 2bdm</t>
  </si>
  <si>
    <t>Corniches encadrements miroir</t>
  </si>
  <si>
    <t>SOMME</t>
  </si>
  <si>
    <t>Quantité entreprise</t>
  </si>
  <si>
    <t>Forfait</t>
  </si>
  <si>
    <t>Qtté Entreprise</t>
  </si>
  <si>
    <t>Sommes</t>
  </si>
  <si>
    <t>1.6.1</t>
  </si>
  <si>
    <t>1.6.1.1</t>
  </si>
  <si>
    <t>1.6.1.2</t>
  </si>
  <si>
    <t>1.7.1.3</t>
  </si>
  <si>
    <t>1.7.3</t>
  </si>
  <si>
    <t>1.4.1</t>
  </si>
  <si>
    <t>1.4.1.1</t>
  </si>
  <si>
    <t>1.4.1.2</t>
  </si>
  <si>
    <t>1.6.2</t>
  </si>
  <si>
    <t>1.6.2.1</t>
  </si>
  <si>
    <t>1.6.2.2</t>
  </si>
  <si>
    <t>1.4.2</t>
  </si>
  <si>
    <t>1.4.2.1</t>
  </si>
  <si>
    <t>1.4.2.2</t>
  </si>
  <si>
    <t>1.4.2.3</t>
  </si>
  <si>
    <t>5.7.5.1</t>
  </si>
  <si>
    <t>Restauration du Palais de la Cité Nord – Opérations définitives anticipées - Estimation des travaux</t>
  </si>
  <si>
    <t>Opérations définitives anticipées</t>
  </si>
  <si>
    <t>DPGF - Corps d'état dépollution</t>
  </si>
  <si>
    <t xml:space="preserve">OPÉRATIONS ANTICIPÉES DEFINITIVES </t>
  </si>
  <si>
    <t>OPERATIONS DEFINITIVES ANTICIPEES</t>
  </si>
  <si>
    <t>5.9.3.1</t>
  </si>
  <si>
    <t>5.9.3.2</t>
  </si>
  <si>
    <t>5.9.6.1</t>
  </si>
  <si>
    <t>5.9.6.2</t>
  </si>
  <si>
    <t>Aménagement provisoire de la zone 2b – Parloir et ancienne infirmerie</t>
  </si>
  <si>
    <t>Confère CCTP KHEPHREN</t>
  </si>
  <si>
    <t>RÉCAPITULATION</t>
  </si>
  <si>
    <t>BORDEREAU DE PRIX UNITAIRE - OPÉRATIONS ANTICIPÉES DEFINITIVES - LOT n°1 - Installations de chantier - Curage - Démolition - Aménagement - Juillet 2025</t>
  </si>
  <si>
    <t>DECOMPOSITION DU PRIX GLOBAL ET FORFAITAIRE - OPÉRATIONS ANTICIPÉES DEFINITIVES - LOT n°1 - Installations de chantier - Curage - Démolition - Aménagement - Juillet  2025</t>
  </si>
  <si>
    <t>DECOMPOSITION DU PRIX GLOBAL ET FORFAITAIRE - OPÉRATIONS ANTICIPÉES DEFINITIVES - LOT n°1 - Installations de chantier - Curage - Démolition - Aménagement - Juillet 2025</t>
  </si>
  <si>
    <t>RECAPITULATION PAR CORPS D'ETAT - Juillet 2025</t>
  </si>
  <si>
    <t>LOT n°1 - Installations de chantier - Curage - Démolition - Aménagement - Juillet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</si>
</sst>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164" formatCode="&quot; &quot;* #,##0.00&quot; &quot;[$€-40C]&quot; &quot;;&quot;-&quot;* #,##0.00&quot; &quot;[$€-40C]&quot; &quot;;&quot; &quot;* &quot;-&quot;#&quot; &quot;[$€-40C]&quot; &quot;;&quot; &quot;@&quot; &quot;"/>
    <numFmt numFmtId="165" formatCode="&quot; &quot;* #,##0.00&quot; &quot;;&quot;-&quot;* #,##0.00&quot; &quot;;&quot; &quot;* &quot;-&quot;#&quot; &quot;;&quot; &quot;@&quot; &quot;"/>
    <numFmt numFmtId="166" formatCode="#,##0.00&quot;  &quot;"/>
    <numFmt numFmtId="167" formatCode="&quot;x &quot;0.00"/>
    <numFmt numFmtId="168" formatCode="&quot;total phase &quot;"/>
    <numFmt numFmtId="169" formatCode="&quot; &quot;* #,##0.00&quot;   &quot;;&quot;-&quot;* #,##0.00&quot;   &quot;;&quot; &quot;* &quot;-&quot;#&quot;   &quot;;&quot; &quot;@&quot; &quot;"/>
    <numFmt numFmtId="170" formatCode="#,##0.00&quot; &quot;[$€-40C]"/>
    <numFmt numFmtId="171" formatCode="#,##0.0"/>
    <numFmt numFmtId="172" formatCode="#,##0\ &quot;€&quot;"/>
    <numFmt numFmtId="173" formatCode="#,##0_ ;\-#,##0\ "/>
    <numFmt numFmtId="174" formatCode="_-* #,##0.00\ _€_-;\-* #,##0.00\ _€_-;_-* &quot;-&quot;??\ _€_-;_-@_-"/>
    <numFmt numFmtId="175" formatCode="#,##0.00\ &quot;€&quot;"/>
  </numFmts>
  <fonts count="87">
    <font>
      <sz val="11"/>
      <color rgb="FF000000"/>
      <name val="Aptos Narrow"/>
      <family val="2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u/>
      <sz val="12"/>
      <color rgb="FF000000"/>
      <name val="Aptos Narrow"/>
      <family val="2"/>
    </font>
    <font>
      <sz val="12"/>
      <color rgb="FF000000"/>
      <name val="Calibri"/>
      <family val="2"/>
    </font>
    <font>
      <sz val="12"/>
      <color rgb="FF000000"/>
      <name val="Aptos Narrow"/>
      <family val="2"/>
    </font>
    <font>
      <b/>
      <sz val="12"/>
      <color rgb="FF000000"/>
      <name val="Aptos Narrow"/>
      <family val="2"/>
    </font>
    <font>
      <i/>
      <sz val="11"/>
      <color rgb="FF0000FF"/>
      <name val="Aptos Narrow"/>
      <family val="2"/>
    </font>
    <font>
      <b/>
      <sz val="11"/>
      <color rgb="FF000000"/>
      <name val="Aptos Narrow"/>
      <family val="2"/>
    </font>
    <font>
      <b/>
      <i/>
      <sz val="11"/>
      <color rgb="FF0000FF"/>
      <name val="Aptos Narrow"/>
      <family val="2"/>
    </font>
    <font>
      <b/>
      <i/>
      <sz val="11"/>
      <color rgb="FF000000"/>
      <name val="Aptos Narrow"/>
      <family val="2"/>
    </font>
    <font>
      <i/>
      <sz val="11"/>
      <color rgb="FFFF0000"/>
      <name val="Aptos Narrow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FF0000"/>
      <name val="Calibri"/>
      <family val="2"/>
    </font>
    <font>
      <i/>
      <sz val="11"/>
      <color rgb="FF0070C0"/>
      <name val="Aptos Narrow"/>
      <family val="2"/>
    </font>
    <font>
      <i/>
      <sz val="10"/>
      <color rgb="FF0000FF"/>
      <name val="Aptos Narrow"/>
      <family val="2"/>
    </font>
    <font>
      <sz val="11"/>
      <color rgb="FFFF0000"/>
      <name val="Aptos Narrow"/>
      <family val="2"/>
    </font>
    <font>
      <vertAlign val="superscript"/>
      <sz val="12"/>
      <color rgb="FF000000"/>
      <name val="Aptos Narrow"/>
      <family val="2"/>
    </font>
    <font>
      <b/>
      <sz val="18"/>
      <color rgb="FF000000"/>
      <name val="Aptos Narrow"/>
      <family val="2"/>
    </font>
    <font>
      <b/>
      <sz val="16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BE5014"/>
      <name val="Aptos Narrow"/>
      <family val="2"/>
    </font>
    <font>
      <b/>
      <u/>
      <sz val="12"/>
      <color rgb="FF000000"/>
      <name val="Aptos Narrow"/>
      <family val="2"/>
    </font>
    <font>
      <sz val="8"/>
      <color rgb="FFBE5014"/>
      <name val="Arial Narrow"/>
      <family val="2"/>
    </font>
    <font>
      <sz val="10"/>
      <color rgb="FFBE5014"/>
      <name val="Times New Roman"/>
      <family val="1"/>
    </font>
    <font>
      <sz val="11"/>
      <color rgb="FF000000"/>
      <name val="Arial"/>
      <family val="2"/>
    </font>
    <font>
      <sz val="11"/>
      <color theme="1"/>
      <name val="Aptos Narrow"/>
      <family val="2"/>
    </font>
    <font>
      <b/>
      <sz val="12"/>
      <name val="Aptos Narrow"/>
      <family val="2"/>
    </font>
    <font>
      <sz val="11"/>
      <color rgb="FF7030A0"/>
      <name val="Aptos Narrow"/>
      <family val="2"/>
    </font>
    <font>
      <sz val="11"/>
      <name val="Calibri"/>
      <family val="2"/>
    </font>
    <font>
      <sz val="11"/>
      <name val="Aptos Narrow"/>
      <family val="2"/>
    </font>
    <font>
      <sz val="11"/>
      <color theme="1"/>
      <name val="Calibri"/>
      <family val="2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8"/>
      <name val="Aptos Narrow"/>
      <family val="2"/>
    </font>
    <font>
      <b/>
      <i/>
      <sz val="11"/>
      <color rgb="FF000000"/>
      <name val="Arial"/>
      <family val="2"/>
    </font>
    <font>
      <b/>
      <i/>
      <sz val="12"/>
      <color rgb="FF000000"/>
      <name val="Aptos Narrow"/>
      <family val="2"/>
    </font>
    <font>
      <i/>
      <sz val="11"/>
      <color theme="1"/>
      <name val="Aptos Narrow"/>
      <family val="2"/>
    </font>
    <font>
      <b/>
      <sz val="11"/>
      <color theme="8"/>
      <name val="Aptos Narrow"/>
      <family val="2"/>
    </font>
    <font>
      <b/>
      <i/>
      <sz val="11"/>
      <color theme="8"/>
      <name val="Aptos Narrow"/>
      <family val="2"/>
    </font>
    <font>
      <i/>
      <sz val="11"/>
      <color theme="8"/>
      <name val="Aptos Narrow"/>
      <family val="2"/>
    </font>
    <font>
      <sz val="12"/>
      <color theme="8"/>
      <name val="Aptos Narrow"/>
      <family val="2"/>
    </font>
    <font>
      <sz val="10"/>
      <name val="Geneva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name val="Symbol"/>
      <family val="1"/>
      <charset val="2"/>
    </font>
    <font>
      <b/>
      <sz val="11"/>
      <name val="Calibri"/>
      <family val="2"/>
    </font>
    <font>
      <b/>
      <sz val="14"/>
      <name val="Aptos Narrow"/>
      <family val="2"/>
      <scheme val="minor"/>
    </font>
    <font>
      <b/>
      <sz val="12"/>
      <name val="Aptos Narrow"/>
      <family val="2"/>
      <scheme val="minor"/>
    </font>
    <font>
      <sz val="10"/>
      <name val="Arial"/>
      <family val="2"/>
    </font>
    <font>
      <b/>
      <sz val="14"/>
      <color theme="1"/>
      <name val="Aptos Narrow"/>
      <family val="2"/>
      <scheme val="minor"/>
    </font>
    <font>
      <i/>
      <sz val="11"/>
      <color rgb="FFA02B93"/>
      <name val="Aptos Narrow"/>
      <family val="2"/>
    </font>
    <font>
      <i/>
      <sz val="11"/>
      <color rgb="FF7030A0"/>
      <name val="Aptos Narrow"/>
      <family val="2"/>
    </font>
    <font>
      <b/>
      <sz val="11"/>
      <color rgb="FF7030A0"/>
      <name val="Calibri"/>
      <family val="2"/>
    </font>
    <font>
      <sz val="11"/>
      <color rgb="FF7030A0"/>
      <name val="Calibri"/>
      <family val="2"/>
    </font>
    <font>
      <b/>
      <sz val="11"/>
      <color rgb="FF7030A0"/>
      <name val="Aptos Narrow"/>
      <family val="2"/>
      <scheme val="minor"/>
    </font>
    <font>
      <sz val="11"/>
      <color rgb="FF7030A0"/>
      <name val="Aptos Narrow"/>
      <family val="2"/>
      <scheme val="minor"/>
    </font>
    <font>
      <sz val="11"/>
      <color rgb="FF7030A0"/>
      <name val="Symbol"/>
      <family val="1"/>
      <charset val="2"/>
    </font>
    <font>
      <i/>
      <sz val="10"/>
      <color rgb="FF7030A0"/>
      <name val="Aptos Narrow"/>
      <family val="2"/>
    </font>
    <font>
      <i/>
      <sz val="11"/>
      <name val="Aptos Narrow"/>
      <family val="2"/>
    </font>
    <font>
      <sz val="11"/>
      <color rgb="FFFF0000"/>
      <name val="Aptos Narrow"/>
      <family val="2"/>
      <scheme val="minor"/>
    </font>
    <font>
      <b/>
      <i/>
      <sz val="9"/>
      <color theme="9"/>
      <name val="Calibri"/>
      <family val="2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i/>
      <sz val="1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  <font>
      <i/>
      <sz val="10"/>
      <color rgb="FF0070C0"/>
      <name val="Aptos Narrow"/>
      <family val="2"/>
      <scheme val="minor"/>
    </font>
    <font>
      <i/>
      <sz val="10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sz val="8"/>
      <name val="Aptos Narrow"/>
      <family val="2"/>
    </font>
    <font>
      <b/>
      <i/>
      <sz val="11"/>
      <name val="Calibri"/>
      <family val="2"/>
    </font>
    <font>
      <i/>
      <sz val="11"/>
      <color rgb="FF0000FF"/>
      <name val="Aptos Narrow"/>
      <family val="2"/>
      <scheme val="minor"/>
    </font>
    <font>
      <sz val="10"/>
      <color rgb="FF0000FF"/>
      <name val="Calibri"/>
      <family val="2"/>
    </font>
    <font>
      <b/>
      <i/>
      <sz val="10"/>
      <color rgb="FF0000FF"/>
      <name val="Aptos Narrow"/>
      <family val="2"/>
    </font>
    <font>
      <b/>
      <sz val="10"/>
      <color rgb="FF0000FF"/>
      <name val="Calibri"/>
      <family val="2"/>
    </font>
    <font>
      <sz val="10"/>
      <color rgb="FF0000FF"/>
      <name val="Aptos Narrow"/>
      <family val="2"/>
    </font>
    <font>
      <b/>
      <sz val="10"/>
      <color rgb="FF0000FF"/>
      <name val="Aptos Narrow"/>
      <family val="2"/>
      <scheme val="minor"/>
    </font>
    <font>
      <sz val="10"/>
      <color rgb="FF0000FF"/>
      <name val="Aptos Narrow"/>
      <family val="2"/>
      <scheme val="minor"/>
    </font>
    <font>
      <i/>
      <sz val="10"/>
      <color rgb="FF0000FF"/>
      <name val="Aptos Narrow"/>
      <family val="2"/>
      <scheme val="minor"/>
    </font>
    <font>
      <i/>
      <sz val="10"/>
      <color rgb="FF0000FF"/>
      <name val="Calibri"/>
      <family val="2"/>
    </font>
    <font>
      <b/>
      <i/>
      <sz val="11"/>
      <name val="Aptos Narrow"/>
      <family val="2"/>
    </font>
    <font>
      <b/>
      <sz val="18"/>
      <name val="Aptos Narrow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CCFFFF"/>
        <bgColor rgb="FFCCFFFF"/>
      </patternFill>
    </fill>
    <fill>
      <patternFill patternType="solid">
        <fgColor rgb="FFE7E6E6"/>
        <bgColor rgb="FFE7E6E6"/>
      </patternFill>
    </fill>
    <fill>
      <patternFill patternType="solid">
        <fgColor theme="3" tint="0.89999084444715716"/>
        <bgColor rgb="FFF7C7A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rgb="FFE49EDD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Border="0" applyProtection="0"/>
    <xf numFmtId="164" fontId="2" fillId="0" borderId="0" applyFont="0" applyFill="0" applyBorder="0" applyAlignment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Font="0" applyBorder="0" applyProtection="0"/>
    <xf numFmtId="0" fontId="2" fillId="0" borderId="0" applyNumberFormat="0" applyFont="0" applyBorder="0" applyProtection="0"/>
    <xf numFmtId="0" fontId="1" fillId="0" borderId="0"/>
    <xf numFmtId="0" fontId="46" fillId="0" borderId="0"/>
    <xf numFmtId="9" fontId="46" fillId="0" borderId="0" applyFont="0" applyFill="0" applyBorder="0" applyAlignment="0" applyProtection="0"/>
    <xf numFmtId="0" fontId="1" fillId="0" borderId="0"/>
    <xf numFmtId="0" fontId="54" fillId="0" borderId="0"/>
    <xf numFmtId="174" fontId="54" fillId="0" borderId="0" applyFont="0" applyFill="0" applyBorder="0" applyAlignment="0" applyProtection="0"/>
  </cellStyleXfs>
  <cellXfs count="664">
    <xf numFmtId="0" fontId="0" fillId="0" borderId="0" xfId="0"/>
    <xf numFmtId="0" fontId="7" fillId="0" borderId="1" xfId="11" applyFont="1" applyBorder="1" applyAlignment="1">
      <alignment vertical="center"/>
    </xf>
    <xf numFmtId="0" fontId="5" fillId="0" borderId="1" xfId="11" applyFont="1" applyBorder="1" applyAlignment="1">
      <alignment vertical="center"/>
    </xf>
    <xf numFmtId="2" fontId="7" fillId="0" borderId="1" xfId="11" applyNumberFormat="1" applyFont="1" applyBorder="1" applyAlignment="1">
      <alignment vertical="center"/>
    </xf>
    <xf numFmtId="0" fontId="7" fillId="0" borderId="1" xfId="11" applyFont="1" applyBorder="1" applyAlignment="1">
      <alignment horizontal="center" vertical="center"/>
    </xf>
    <xf numFmtId="0" fontId="7" fillId="0" borderId="4" xfId="1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4" xfId="11" applyFont="1" applyBorder="1" applyAlignment="1">
      <alignment vertical="center"/>
    </xf>
    <xf numFmtId="2" fontId="7" fillId="0" borderId="4" xfId="11" applyNumberFormat="1" applyFont="1" applyBorder="1" applyAlignment="1">
      <alignment vertical="center"/>
    </xf>
    <xf numFmtId="0" fontId="7" fillId="0" borderId="4" xfId="1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12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15" fillId="2" borderId="6" xfId="4" applyNumberFormat="1" applyFont="1" applyFill="1" applyBorder="1" applyAlignment="1">
      <alignment horizontal="center" vertical="center" wrapText="1"/>
    </xf>
    <xf numFmtId="0" fontId="15" fillId="2" borderId="6" xfId="4" applyNumberFormat="1" applyFont="1" applyFill="1" applyBorder="1" applyAlignment="1">
      <alignment horizontal="left" vertical="center"/>
    </xf>
    <xf numFmtId="0" fontId="15" fillId="2" borderId="7" xfId="4" applyNumberFormat="1" applyFont="1" applyFill="1" applyBorder="1" applyAlignment="1">
      <alignment vertical="center"/>
    </xf>
    <xf numFmtId="0" fontId="15" fillId="2" borderId="8" xfId="4" applyNumberFormat="1" applyFont="1" applyFill="1" applyBorder="1" applyAlignment="1">
      <alignment vertical="center"/>
    </xf>
    <xf numFmtId="0" fontId="15" fillId="2" borderId="8" xfId="4" applyNumberFormat="1" applyFont="1" applyFill="1" applyBorder="1" applyAlignment="1">
      <alignment horizontal="center" vertical="center"/>
    </xf>
    <xf numFmtId="2" fontId="11" fillId="2" borderId="5" xfId="5" applyNumberFormat="1" applyFont="1" applyFill="1" applyBorder="1" applyAlignment="1">
      <alignment horizontal="center" vertical="center" wrapText="1"/>
    </xf>
    <xf numFmtId="170" fontId="11" fillId="2" borderId="5" xfId="2" applyNumberFormat="1" applyFont="1" applyFill="1" applyBorder="1" applyAlignment="1">
      <alignment horizontal="right" vertical="center" wrapText="1"/>
    </xf>
    <xf numFmtId="0" fontId="15" fillId="0" borderId="2" xfId="4" applyNumberFormat="1" applyFont="1" applyFill="1" applyBorder="1" applyAlignment="1">
      <alignment horizontal="left" vertical="center"/>
    </xf>
    <xf numFmtId="0" fontId="15" fillId="0" borderId="3" xfId="4" applyNumberFormat="1" applyFont="1" applyFill="1" applyBorder="1" applyAlignment="1">
      <alignment vertical="center"/>
    </xf>
    <xf numFmtId="0" fontId="0" fillId="3" borderId="3" xfId="11" applyFont="1" applyFill="1" applyBorder="1" applyAlignment="1">
      <alignment horizontal="center" vertical="center"/>
    </xf>
    <xf numFmtId="0" fontId="0" fillId="3" borderId="9" xfId="11" applyFont="1" applyFill="1" applyBorder="1" applyAlignment="1">
      <alignment horizontal="center" vertical="center"/>
    </xf>
    <xf numFmtId="0" fontId="0" fillId="0" borderId="3" xfId="11" applyFont="1" applyBorder="1" applyAlignment="1">
      <alignment horizontal="center" vertical="center"/>
    </xf>
    <xf numFmtId="170" fontId="2" fillId="3" borderId="10" xfId="2" applyNumberForma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0" fillId="0" borderId="3" xfId="11" applyFont="1" applyBorder="1" applyAlignment="1">
      <alignment horizontal="center"/>
    </xf>
    <xf numFmtId="0" fontId="0" fillId="3" borderId="11" xfId="11" applyFont="1" applyFill="1" applyBorder="1" applyAlignment="1">
      <alignment horizontal="center" vertical="center"/>
    </xf>
    <xf numFmtId="170" fontId="2" fillId="3" borderId="3" xfId="2" applyNumberFormat="1" applyFill="1" applyBorder="1" applyAlignment="1">
      <alignment horizontal="right"/>
    </xf>
    <xf numFmtId="164" fontId="2" fillId="3" borderId="11" xfId="2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18" fillId="0" borderId="3" xfId="11" applyFont="1" applyBorder="1" applyAlignment="1">
      <alignment horizontal="right"/>
    </xf>
    <xf numFmtId="0" fontId="15" fillId="0" borderId="11" xfId="4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/>
    </xf>
    <xf numFmtId="0" fontId="10" fillId="5" borderId="11" xfId="8" applyFont="1" applyFill="1" applyBorder="1" applyAlignment="1">
      <alignment horizontal="right" vertical="center"/>
    </xf>
    <xf numFmtId="164" fontId="2" fillId="0" borderId="0" xfId="2" applyFill="1" applyAlignment="1">
      <alignment horizontal="center"/>
    </xf>
    <xf numFmtId="0" fontId="0" fillId="0" borderId="0" xfId="11" applyFont="1" applyAlignment="1">
      <alignment horizontal="center" vertical="center"/>
    </xf>
    <xf numFmtId="164" fontId="2" fillId="0" borderId="0" xfId="2" applyFill="1"/>
    <xf numFmtId="0" fontId="5" fillId="0" borderId="1" xfId="8" applyFont="1" applyBorder="1" applyAlignment="1">
      <alignment vertical="center"/>
    </xf>
    <xf numFmtId="0" fontId="7" fillId="0" borderId="1" xfId="10" applyFont="1" applyBorder="1" applyAlignment="1">
      <alignment vertical="center"/>
    </xf>
    <xf numFmtId="0" fontId="7" fillId="0" borderId="1" xfId="10" applyFont="1" applyBorder="1" applyAlignment="1">
      <alignment horizontal="center" vertical="center"/>
    </xf>
    <xf numFmtId="165" fontId="5" fillId="0" borderId="1" xfId="1" applyFont="1" applyBorder="1" applyAlignment="1">
      <alignment vertical="center"/>
    </xf>
    <xf numFmtId="0" fontId="5" fillId="0" borderId="4" xfId="8" applyFont="1" applyBorder="1" applyAlignment="1">
      <alignment vertical="center"/>
    </xf>
    <xf numFmtId="0" fontId="7" fillId="0" borderId="4" xfId="10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7" fillId="0" borderId="4" xfId="10" applyFont="1" applyBorder="1" applyAlignment="1">
      <alignment horizontal="center" vertical="center"/>
    </xf>
    <xf numFmtId="165" fontId="5" fillId="0" borderId="4" xfId="1" applyFont="1" applyBorder="1" applyAlignment="1">
      <alignment vertical="center"/>
    </xf>
    <xf numFmtId="0" fontId="5" fillId="6" borderId="1" xfId="8" applyFont="1" applyFill="1" applyBorder="1" applyAlignment="1">
      <alignment vertical="center"/>
    </xf>
    <xf numFmtId="0" fontId="7" fillId="6" borderId="1" xfId="10" applyFont="1" applyFill="1" applyBorder="1" applyAlignment="1">
      <alignment vertical="center"/>
    </xf>
    <xf numFmtId="0" fontId="8" fillId="6" borderId="1" xfId="12" applyFont="1" applyFill="1" applyBorder="1" applyAlignment="1">
      <alignment vertical="center"/>
    </xf>
    <xf numFmtId="0" fontId="7" fillId="6" borderId="1" xfId="10" applyFont="1" applyFill="1" applyBorder="1" applyAlignment="1">
      <alignment horizontal="center" vertical="center"/>
    </xf>
    <xf numFmtId="165" fontId="5" fillId="6" borderId="1" xfId="1" applyFont="1" applyFill="1" applyBorder="1" applyAlignment="1">
      <alignment vertical="center"/>
    </xf>
    <xf numFmtId="0" fontId="5" fillId="0" borderId="1" xfId="8" applyFont="1" applyBorder="1" applyAlignment="1">
      <alignment horizontal="center" vertical="center"/>
    </xf>
    <xf numFmtId="0" fontId="5" fillId="0" borderId="1" xfId="8" applyFont="1" applyBorder="1" applyAlignment="1" applyProtection="1">
      <alignment vertical="center"/>
      <protection locked="0"/>
    </xf>
    <xf numFmtId="165" fontId="5" fillId="0" borderId="1" xfId="1" applyFont="1" applyBorder="1" applyAlignment="1" applyProtection="1">
      <alignment vertical="center"/>
      <protection locked="0"/>
    </xf>
    <xf numFmtId="0" fontId="0" fillId="0" borderId="13" xfId="1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8" borderId="14" xfId="0" applyFont="1" applyFill="1" applyBorder="1" applyAlignment="1">
      <alignment horizontal="left"/>
    </xf>
    <xf numFmtId="0" fontId="0" fillId="8" borderId="15" xfId="11" applyFont="1" applyFill="1" applyBorder="1" applyAlignment="1">
      <alignment horizontal="center"/>
    </xf>
    <xf numFmtId="0" fontId="0" fillId="8" borderId="16" xfId="11" applyFont="1" applyFill="1" applyBorder="1" applyAlignment="1">
      <alignment horizontal="center"/>
    </xf>
    <xf numFmtId="0" fontId="15" fillId="0" borderId="0" xfId="4" applyNumberFormat="1" applyFont="1" applyFill="1" applyBorder="1" applyAlignment="1">
      <alignment horizontal="left" vertical="center"/>
    </xf>
    <xf numFmtId="0" fontId="15" fillId="8" borderId="15" xfId="4" applyNumberFormat="1" applyFont="1" applyFill="1" applyBorder="1" applyAlignment="1">
      <alignment vertical="center"/>
    </xf>
    <xf numFmtId="0" fontId="15" fillId="8" borderId="16" xfId="4" applyNumberFormat="1" applyFont="1" applyFill="1" applyBorder="1" applyAlignment="1">
      <alignment vertical="center"/>
    </xf>
    <xf numFmtId="0" fontId="15" fillId="0" borderId="17" xfId="4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9" xfId="8" applyFont="1" applyBorder="1" applyAlignment="1">
      <alignment vertical="center"/>
    </xf>
    <xf numFmtId="0" fontId="0" fillId="0" borderId="20" xfId="8" applyFont="1" applyBorder="1" applyAlignment="1">
      <alignment vertical="center"/>
    </xf>
    <xf numFmtId="0" fontId="0" fillId="0" borderId="20" xfId="8" applyFont="1" applyBorder="1" applyAlignment="1">
      <alignment horizontal="center" vertical="center"/>
    </xf>
    <xf numFmtId="165" fontId="20" fillId="0" borderId="20" xfId="1" applyFont="1" applyFill="1" applyBorder="1" applyAlignment="1">
      <alignment vertical="center"/>
    </xf>
    <xf numFmtId="0" fontId="5" fillId="0" borderId="22" xfId="8" applyFont="1" applyBorder="1"/>
    <xf numFmtId="0" fontId="24" fillId="0" borderId="0" xfId="8" applyFont="1" applyBorder="1" applyAlignment="1">
      <alignment vertical="center"/>
    </xf>
    <xf numFmtId="0" fontId="23" fillId="0" borderId="0" xfId="3" applyNumberFormat="1" applyFont="1" applyFill="1" applyBorder="1" applyAlignment="1">
      <alignment horizontal="left" vertical="center"/>
    </xf>
    <xf numFmtId="0" fontId="5" fillId="0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8" applyFont="1" applyBorder="1"/>
    <xf numFmtId="165" fontId="5" fillId="0" borderId="0" xfId="1" applyFont="1" applyBorder="1"/>
    <xf numFmtId="164" fontId="23" fillId="0" borderId="13" xfId="7" applyFont="1" applyFill="1" applyBorder="1" applyAlignment="1">
      <alignment horizontal="right" vertical="center"/>
    </xf>
    <xf numFmtId="0" fontId="11" fillId="0" borderId="22" xfId="9" applyFont="1" applyBorder="1" applyAlignment="1">
      <alignment horizontal="left" vertical="center"/>
    </xf>
    <xf numFmtId="0" fontId="10" fillId="0" borderId="0" xfId="9" applyFont="1" applyBorder="1" applyAlignment="1">
      <alignment horizontal="left" vertical="center"/>
    </xf>
    <xf numFmtId="0" fontId="12" fillId="0" borderId="0" xfId="9" applyFont="1" applyBorder="1" applyAlignment="1">
      <alignment horizontal="left" vertical="center"/>
    </xf>
    <xf numFmtId="166" fontId="11" fillId="0" borderId="0" xfId="9" applyNumberFormat="1" applyFont="1" applyBorder="1" applyAlignment="1">
      <alignment horizontal="right" vertical="center"/>
    </xf>
    <xf numFmtId="0" fontId="10" fillId="0" borderId="0" xfId="9" applyFont="1" applyBorder="1" applyAlignment="1">
      <alignment horizontal="center" vertical="center"/>
    </xf>
    <xf numFmtId="165" fontId="10" fillId="0" borderId="0" xfId="1" applyFont="1" applyBorder="1" applyAlignment="1">
      <alignment horizontal="left" vertical="center"/>
    </xf>
    <xf numFmtId="0" fontId="25" fillId="0" borderId="22" xfId="9" applyFont="1" applyBorder="1" applyAlignment="1">
      <alignment horizontal="center" vertical="center"/>
    </xf>
    <xf numFmtId="0" fontId="11" fillId="0" borderId="0" xfId="8" applyFont="1" applyBorder="1" applyAlignment="1">
      <alignment vertical="center"/>
    </xf>
    <xf numFmtId="0" fontId="0" fillId="0" borderId="0" xfId="8" applyFont="1" applyBorder="1" applyAlignment="1">
      <alignment horizontal="left" vertical="center" wrapText="1"/>
    </xf>
    <xf numFmtId="165" fontId="2" fillId="3" borderId="0" xfId="1" applyFill="1" applyBorder="1" applyAlignment="1">
      <alignment horizontal="center" vertical="center"/>
    </xf>
    <xf numFmtId="0" fontId="0" fillId="0" borderId="22" xfId="9" applyFont="1" applyBorder="1" applyAlignment="1">
      <alignment horizontal="center" vertical="center"/>
    </xf>
    <xf numFmtId="0" fontId="0" fillId="0" borderId="0" xfId="14" applyFont="1" applyBorder="1"/>
    <xf numFmtId="0" fontId="0" fillId="0" borderId="0" xfId="11" applyFont="1" applyBorder="1" applyAlignment="1">
      <alignment horizontal="center" vertical="center"/>
    </xf>
    <xf numFmtId="0" fontId="0" fillId="0" borderId="0" xfId="14" applyFont="1" applyBorder="1" applyAlignment="1">
      <alignment horizontal="right"/>
    </xf>
    <xf numFmtId="0" fontId="0" fillId="0" borderId="0" xfId="14" applyFont="1" applyBorder="1" applyAlignment="1">
      <alignment horizontal="left"/>
    </xf>
    <xf numFmtId="0" fontId="0" fillId="0" borderId="0" xfId="8" applyFont="1" applyBorder="1" applyAlignment="1">
      <alignment horizontal="left" vertical="center"/>
    </xf>
    <xf numFmtId="0" fontId="27" fillId="0" borderId="0" xfId="12" applyFont="1" applyBorder="1"/>
    <xf numFmtId="167" fontId="13" fillId="0" borderId="0" xfId="4" applyNumberFormat="1" applyFont="1" applyFill="1" applyBorder="1" applyAlignment="1" applyProtection="1">
      <alignment horizontal="right" vertical="center"/>
      <protection locked="0"/>
    </xf>
    <xf numFmtId="164" fontId="11" fillId="3" borderId="0" xfId="2" applyFont="1" applyFill="1" applyBorder="1" applyAlignment="1">
      <alignment vertical="center"/>
    </xf>
    <xf numFmtId="0" fontId="28" fillId="0" borderId="0" xfId="12" applyFont="1" applyBorder="1"/>
    <xf numFmtId="0" fontId="25" fillId="0" borderId="0" xfId="12" applyFont="1" applyBorder="1"/>
    <xf numFmtId="0" fontId="29" fillId="4" borderId="23" xfId="8" applyFont="1" applyFill="1" applyBorder="1"/>
    <xf numFmtId="0" fontId="9" fillId="0" borderId="0" xfId="0" applyFont="1" applyAlignment="1">
      <alignment vertical="top" wrapText="1"/>
    </xf>
    <xf numFmtId="0" fontId="5" fillId="7" borderId="13" xfId="0" applyFont="1" applyFill="1" applyBorder="1"/>
    <xf numFmtId="0" fontId="0" fillId="7" borderId="3" xfId="11" applyFont="1" applyFill="1" applyBorder="1" applyAlignment="1">
      <alignment horizontal="center"/>
    </xf>
    <xf numFmtId="0" fontId="5" fillId="0" borderId="0" xfId="0" applyFont="1"/>
    <xf numFmtId="0" fontId="16" fillId="0" borderId="2" xfId="8" applyFont="1" applyBorder="1" applyAlignment="1">
      <alignment vertical="center"/>
    </xf>
    <xf numFmtId="0" fontId="5" fillId="0" borderId="13" xfId="0" applyFont="1" applyBorder="1"/>
    <xf numFmtId="0" fontId="5" fillId="0" borderId="11" xfId="15" applyFont="1" applyBorder="1" applyAlignment="1">
      <alignment horizontal="center" vertical="center"/>
    </xf>
    <xf numFmtId="164" fontId="2" fillId="3" borderId="3" xfId="2" applyFill="1" applyBorder="1" applyAlignment="1">
      <alignment horizontal="center"/>
    </xf>
    <xf numFmtId="0" fontId="19" fillId="0" borderId="3" xfId="8" applyFont="1" applyBorder="1" applyAlignment="1">
      <alignment horizontal="right" vertical="center"/>
    </xf>
    <xf numFmtId="0" fontId="0" fillId="7" borderId="3" xfId="0" applyFill="1" applyBorder="1"/>
    <xf numFmtId="0" fontId="0" fillId="0" borderId="3" xfId="0" applyBorder="1"/>
    <xf numFmtId="0" fontId="0" fillId="0" borderId="11" xfId="15" applyFont="1" applyBorder="1" applyAlignment="1">
      <alignment horizontal="center" vertical="center"/>
    </xf>
    <xf numFmtId="0" fontId="17" fillId="0" borderId="11" xfId="15" applyFont="1" applyBorder="1" applyAlignment="1">
      <alignment horizontal="center" vertical="center"/>
    </xf>
    <xf numFmtId="0" fontId="19" fillId="0" borderId="0" xfId="8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10" fillId="0" borderId="0" xfId="8" applyFont="1" applyBorder="1" applyAlignment="1">
      <alignment horizontal="right" vertical="center"/>
    </xf>
    <xf numFmtId="164" fontId="2" fillId="3" borderId="13" xfId="2" applyFill="1" applyBorder="1" applyAlignment="1">
      <alignment horizontal="center"/>
    </xf>
    <xf numFmtId="0" fontId="0" fillId="3" borderId="13" xfId="11" applyFont="1" applyFill="1" applyBorder="1" applyAlignment="1">
      <alignment horizontal="center" vertical="center"/>
    </xf>
    <xf numFmtId="164" fontId="2" fillId="3" borderId="13" xfId="2" applyFill="1" applyBorder="1"/>
    <xf numFmtId="0" fontId="0" fillId="0" borderId="17" xfId="0" applyBorder="1" applyAlignment="1">
      <alignment horizontal="center"/>
    </xf>
    <xf numFmtId="164" fontId="0" fillId="0" borderId="0" xfId="0" applyNumberFormat="1"/>
    <xf numFmtId="0" fontId="5" fillId="0" borderId="11" xfId="4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2" xfId="0" applyBorder="1"/>
    <xf numFmtId="0" fontId="35" fillId="0" borderId="11" xfId="15" applyFont="1" applyBorder="1" applyAlignment="1">
      <alignment horizontal="center" vertical="center"/>
    </xf>
    <xf numFmtId="0" fontId="30" fillId="0" borderId="11" xfId="15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11" borderId="11" xfId="11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/>
    </xf>
    <xf numFmtId="164" fontId="11" fillId="11" borderId="0" xfId="2" applyFont="1" applyFill="1" applyBorder="1" applyAlignment="1">
      <alignment vertical="center"/>
    </xf>
    <xf numFmtId="0" fontId="38" fillId="0" borderId="0" xfId="14" applyFont="1" applyBorder="1" applyAlignment="1">
      <alignment horizontal="right"/>
    </xf>
    <xf numFmtId="0" fontId="38" fillId="0" borderId="0" xfId="14" applyFont="1" applyBorder="1" applyAlignment="1">
      <alignment horizontal="left"/>
    </xf>
    <xf numFmtId="0" fontId="38" fillId="0" borderId="0" xfId="8" applyFont="1" applyBorder="1" applyAlignment="1">
      <alignment horizontal="left" vertical="center"/>
    </xf>
    <xf numFmtId="164" fontId="40" fillId="4" borderId="24" xfId="7" applyFont="1" applyFill="1" applyBorder="1"/>
    <xf numFmtId="165" fontId="41" fillId="8" borderId="0" xfId="1" applyFont="1" applyFill="1" applyBorder="1" applyAlignment="1">
      <alignment horizontal="left" vertical="center"/>
    </xf>
    <xf numFmtId="0" fontId="42" fillId="0" borderId="22" xfId="9" applyFont="1" applyBorder="1" applyAlignment="1">
      <alignment horizontal="left" vertical="center"/>
    </xf>
    <xf numFmtId="0" fontId="43" fillId="0" borderId="0" xfId="9" applyFont="1" applyBorder="1" applyAlignment="1">
      <alignment horizontal="left" vertical="center"/>
    </xf>
    <xf numFmtId="166" fontId="42" fillId="0" borderId="0" xfId="9" applyNumberFormat="1" applyFont="1" applyBorder="1" applyAlignment="1">
      <alignment horizontal="right" vertical="center"/>
    </xf>
    <xf numFmtId="0" fontId="44" fillId="0" borderId="0" xfId="9" applyFont="1" applyBorder="1" applyAlignment="1">
      <alignment horizontal="center" vertical="center"/>
    </xf>
    <xf numFmtId="165" fontId="44" fillId="8" borderId="0" xfId="1" applyFont="1" applyFill="1" applyBorder="1" applyAlignment="1">
      <alignment horizontal="left" vertical="center"/>
    </xf>
    <xf numFmtId="0" fontId="38" fillId="0" borderId="0" xfId="0" applyFont="1"/>
    <xf numFmtId="0" fontId="38" fillId="0" borderId="22" xfId="9" applyFont="1" applyBorder="1" applyAlignment="1">
      <alignment horizontal="center" vertical="center"/>
    </xf>
    <xf numFmtId="0" fontId="38" fillId="0" borderId="0" xfId="14" applyFont="1" applyBorder="1"/>
    <xf numFmtId="0" fontId="38" fillId="0" borderId="0" xfId="11" applyFont="1" applyBorder="1" applyAlignment="1">
      <alignment horizontal="center" vertical="center"/>
    </xf>
    <xf numFmtId="165" fontId="38" fillId="3" borderId="0" xfId="1" applyFont="1" applyFill="1" applyBorder="1" applyAlignment="1">
      <alignment horizontal="center" vertical="center"/>
    </xf>
    <xf numFmtId="0" fontId="0" fillId="0" borderId="0" xfId="11" applyFont="1" applyBorder="1" applyAlignment="1">
      <alignment horizontal="center"/>
    </xf>
    <xf numFmtId="0" fontId="5" fillId="0" borderId="13" xfId="15" applyFont="1" applyBorder="1" applyAlignment="1">
      <alignment horizontal="center" vertical="center"/>
    </xf>
    <xf numFmtId="0" fontId="5" fillId="0" borderId="17" xfId="15" applyFont="1" applyBorder="1" applyAlignment="1">
      <alignment horizontal="center" vertical="center"/>
    </xf>
    <xf numFmtId="0" fontId="1" fillId="0" borderId="0" xfId="19"/>
    <xf numFmtId="0" fontId="47" fillId="0" borderId="35" xfId="19" applyFont="1" applyBorder="1" applyAlignment="1">
      <alignment horizontal="left" vertical="center"/>
    </xf>
    <xf numFmtId="0" fontId="47" fillId="0" borderId="32" xfId="19" applyFont="1" applyBorder="1" applyAlignment="1">
      <alignment horizontal="center" vertical="center" wrapText="1"/>
    </xf>
    <xf numFmtId="171" fontId="47" fillId="0" borderId="31" xfId="19" applyNumberFormat="1" applyFont="1" applyBorder="1" applyAlignment="1">
      <alignment horizontal="center" vertical="center" wrapText="1"/>
    </xf>
    <xf numFmtId="172" fontId="47" fillId="0" borderId="31" xfId="19" applyNumberFormat="1" applyFont="1" applyBorder="1" applyAlignment="1">
      <alignment horizontal="center" vertical="center" wrapText="1"/>
    </xf>
    <xf numFmtId="0" fontId="48" fillId="0" borderId="36" xfId="19" applyFont="1" applyBorder="1" applyAlignment="1">
      <alignment horizontal="right" vertical="center"/>
    </xf>
    <xf numFmtId="0" fontId="48" fillId="0" borderId="28" xfId="19" applyFont="1" applyBorder="1" applyAlignment="1">
      <alignment horizontal="left" vertical="center"/>
    </xf>
    <xf numFmtId="0" fontId="48" fillId="0" borderId="33" xfId="19" applyFont="1" applyBorder="1" applyAlignment="1">
      <alignment horizontal="left" vertical="center"/>
    </xf>
    <xf numFmtId="0" fontId="48" fillId="0" borderId="29" xfId="19" applyFont="1" applyBorder="1" applyAlignment="1">
      <alignment horizontal="center" vertical="center" wrapText="1"/>
    </xf>
    <xf numFmtId="171" fontId="48" fillId="0" borderId="30" xfId="19" applyNumberFormat="1" applyFont="1" applyBorder="1" applyAlignment="1">
      <alignment horizontal="right" vertical="center" wrapText="1"/>
    </xf>
    <xf numFmtId="172" fontId="48" fillId="0" borderId="30" xfId="19" applyNumberFormat="1" applyFont="1" applyBorder="1" applyAlignment="1">
      <alignment horizontal="right" vertical="center" wrapText="1"/>
    </xf>
    <xf numFmtId="0" fontId="49" fillId="0" borderId="37" xfId="19" applyFont="1" applyBorder="1" applyAlignment="1">
      <alignment horizontal="right" vertical="center"/>
    </xf>
    <xf numFmtId="0" fontId="49" fillId="0" borderId="24" xfId="19" applyFont="1" applyBorder="1" applyAlignment="1">
      <alignment horizontal="left" vertical="center"/>
    </xf>
    <xf numFmtId="171" fontId="48" fillId="0" borderId="27" xfId="19" applyNumberFormat="1" applyFont="1" applyBorder="1" applyAlignment="1">
      <alignment horizontal="right" vertical="center" wrapText="1"/>
    </xf>
    <xf numFmtId="172" fontId="48" fillId="0" borderId="27" xfId="19" applyNumberFormat="1" applyFont="1" applyBorder="1" applyAlignment="1">
      <alignment horizontal="right" vertical="center" wrapText="1"/>
    </xf>
    <xf numFmtId="0" fontId="47" fillId="0" borderId="37" xfId="19" applyFont="1" applyBorder="1" applyAlignment="1">
      <alignment horizontal="right" vertical="center"/>
    </xf>
    <xf numFmtId="0" fontId="47" fillId="0" borderId="24" xfId="19" applyFont="1" applyBorder="1" applyAlignment="1">
      <alignment horizontal="left" vertical="center"/>
    </xf>
    <xf numFmtId="172" fontId="47" fillId="0" borderId="34" xfId="19" applyNumberFormat="1" applyFont="1" applyBorder="1" applyAlignment="1">
      <alignment horizontal="right" vertical="center" wrapText="1"/>
    </xf>
    <xf numFmtId="0" fontId="48" fillId="0" borderId="37" xfId="19" applyFont="1" applyBorder="1" applyAlignment="1">
      <alignment horizontal="right" vertical="center"/>
    </xf>
    <xf numFmtId="0" fontId="33" fillId="0" borderId="24" xfId="19" applyFont="1" applyBorder="1" applyAlignment="1">
      <alignment horizontal="right" vertical="center"/>
    </xf>
    <xf numFmtId="172" fontId="49" fillId="0" borderId="27" xfId="19" applyNumberFormat="1" applyFont="1" applyBorder="1" applyAlignment="1">
      <alignment horizontal="right" vertical="center" wrapText="1"/>
    </xf>
    <xf numFmtId="0" fontId="33" fillId="0" borderId="37" xfId="19" applyFont="1" applyBorder="1" applyAlignment="1">
      <alignment horizontal="right" vertical="center"/>
    </xf>
    <xf numFmtId="172" fontId="47" fillId="0" borderId="27" xfId="19" applyNumberFormat="1" applyFont="1" applyBorder="1" applyAlignment="1">
      <alignment horizontal="right" vertical="center" wrapText="1"/>
    </xf>
    <xf numFmtId="0" fontId="48" fillId="0" borderId="24" xfId="19" applyFont="1" applyBorder="1" applyAlignment="1">
      <alignment horizontal="left" vertical="center"/>
    </xf>
    <xf numFmtId="0" fontId="48" fillId="0" borderId="34" xfId="19" applyFont="1" applyBorder="1" applyAlignment="1">
      <alignment horizontal="left" vertical="center"/>
    </xf>
    <xf numFmtId="4" fontId="48" fillId="0" borderId="27" xfId="19" applyNumberFormat="1" applyFont="1" applyBorder="1" applyAlignment="1">
      <alignment horizontal="right" vertical="center" wrapText="1"/>
    </xf>
    <xf numFmtId="0" fontId="51" fillId="0" borderId="37" xfId="19" applyFont="1" applyBorder="1" applyAlignment="1">
      <alignment horizontal="right" vertical="center"/>
    </xf>
    <xf numFmtId="0" fontId="47" fillId="0" borderId="34" xfId="19" applyFont="1" applyBorder="1" applyAlignment="1">
      <alignment horizontal="left" vertical="center"/>
    </xf>
    <xf numFmtId="173" fontId="48" fillId="0" borderId="27" xfId="19" applyNumberFormat="1" applyFont="1" applyBorder="1" applyAlignment="1">
      <alignment horizontal="right" vertical="center" wrapText="1"/>
    </xf>
    <xf numFmtId="0" fontId="48" fillId="0" borderId="25" xfId="19" applyFont="1" applyBorder="1" applyAlignment="1">
      <alignment horizontal="center" vertical="center" wrapText="1"/>
    </xf>
    <xf numFmtId="0" fontId="47" fillId="0" borderId="38" xfId="19" applyFont="1" applyBorder="1" applyAlignment="1">
      <alignment horizontal="right" vertical="center"/>
    </xf>
    <xf numFmtId="171" fontId="49" fillId="0" borderId="27" xfId="19" applyNumberFormat="1" applyFont="1" applyBorder="1" applyAlignment="1">
      <alignment horizontal="left" vertical="center"/>
    </xf>
    <xf numFmtId="0" fontId="48" fillId="0" borderId="0" xfId="19" applyFont="1" applyAlignment="1">
      <alignment horizontal="left" vertical="center"/>
    </xf>
    <xf numFmtId="0" fontId="48" fillId="0" borderId="15" xfId="19" applyFont="1" applyBorder="1" applyAlignment="1">
      <alignment horizontal="left" vertical="center"/>
    </xf>
    <xf numFmtId="0" fontId="52" fillId="0" borderId="16" xfId="19" applyFont="1" applyBorder="1" applyAlignment="1">
      <alignment horizontal="center" vertical="center"/>
    </xf>
    <xf numFmtId="0" fontId="48" fillId="0" borderId="32" xfId="19" applyFont="1" applyBorder="1" applyAlignment="1">
      <alignment horizontal="center" vertical="center" wrapText="1"/>
    </xf>
    <xf numFmtId="171" fontId="48" fillId="0" borderId="31" xfId="19" applyNumberFormat="1" applyFont="1" applyBorder="1" applyAlignment="1">
      <alignment horizontal="right" vertical="center" wrapText="1"/>
    </xf>
    <xf numFmtId="172" fontId="48" fillId="0" borderId="31" xfId="19" applyNumberFormat="1" applyFont="1" applyBorder="1" applyAlignment="1">
      <alignment horizontal="right" vertical="center" wrapText="1"/>
    </xf>
    <xf numFmtId="172" fontId="53" fillId="0" borderId="16" xfId="19" applyNumberFormat="1" applyFont="1" applyBorder="1" applyAlignment="1">
      <alignment horizontal="right" vertical="center"/>
    </xf>
    <xf numFmtId="0" fontId="47" fillId="0" borderId="15" xfId="19" applyFont="1" applyBorder="1" applyAlignment="1">
      <alignment horizontal="center" vertical="center" wrapText="1"/>
    </xf>
    <xf numFmtId="171" fontId="47" fillId="0" borderId="15" xfId="19" applyNumberFormat="1" applyFont="1" applyBorder="1" applyAlignment="1">
      <alignment horizontal="center" vertical="center" wrapText="1"/>
    </xf>
    <xf numFmtId="172" fontId="47" fillId="0" borderId="15" xfId="19" applyNumberFormat="1" applyFont="1" applyBorder="1" applyAlignment="1">
      <alignment horizontal="center" vertical="center" wrapText="1"/>
    </xf>
    <xf numFmtId="0" fontId="47" fillId="0" borderId="36" xfId="19" applyFont="1" applyBorder="1" applyAlignment="1">
      <alignment horizontal="center" vertical="center"/>
    </xf>
    <xf numFmtId="172" fontId="47" fillId="0" borderId="43" xfId="19" applyNumberFormat="1" applyFont="1" applyBorder="1" applyAlignment="1">
      <alignment horizontal="right" vertical="center" wrapText="1"/>
    </xf>
    <xf numFmtId="0" fontId="47" fillId="0" borderId="37" xfId="19" applyFont="1" applyBorder="1" applyAlignment="1">
      <alignment horizontal="center" vertical="center"/>
    </xf>
    <xf numFmtId="0" fontId="48" fillId="0" borderId="14" xfId="19" applyFont="1" applyBorder="1" applyAlignment="1">
      <alignment horizontal="right" vertical="center"/>
    </xf>
    <xf numFmtId="0" fontId="47" fillId="10" borderId="37" xfId="19" applyFont="1" applyFill="1" applyBorder="1" applyAlignment="1">
      <alignment horizontal="right" vertical="center"/>
    </xf>
    <xf numFmtId="0" fontId="49" fillId="0" borderId="25" xfId="19" applyFont="1" applyBorder="1" applyAlignment="1">
      <alignment horizontal="center" vertical="center"/>
    </xf>
    <xf numFmtId="171" fontId="48" fillId="13" borderId="27" xfId="19" applyNumberFormat="1" applyFont="1" applyFill="1" applyBorder="1" applyAlignment="1">
      <alignment horizontal="right" vertical="center" wrapText="1"/>
    </xf>
    <xf numFmtId="172" fontId="47" fillId="0" borderId="39" xfId="19" applyNumberFormat="1" applyFont="1" applyBorder="1" applyAlignment="1">
      <alignment horizontal="right" vertical="center" wrapText="1"/>
    </xf>
    <xf numFmtId="0" fontId="48" fillId="10" borderId="24" xfId="19" applyFont="1" applyFill="1" applyBorder="1" applyAlignment="1">
      <alignment horizontal="left" vertical="center"/>
    </xf>
    <xf numFmtId="0" fontId="48" fillId="10" borderId="34" xfId="19" applyFont="1" applyFill="1" applyBorder="1" applyAlignment="1">
      <alignment horizontal="left" vertical="center"/>
    </xf>
    <xf numFmtId="0" fontId="48" fillId="10" borderId="25" xfId="19" applyFont="1" applyFill="1" applyBorder="1" applyAlignment="1">
      <alignment horizontal="center" vertical="center" wrapText="1"/>
    </xf>
    <xf numFmtId="171" fontId="48" fillId="10" borderId="27" xfId="19" applyNumberFormat="1" applyFont="1" applyFill="1" applyBorder="1" applyAlignment="1">
      <alignment horizontal="right" vertical="center" wrapText="1"/>
    </xf>
    <xf numFmtId="172" fontId="48" fillId="10" borderId="27" xfId="19" applyNumberFormat="1" applyFont="1" applyFill="1" applyBorder="1" applyAlignment="1">
      <alignment horizontal="right" vertical="center" wrapText="1"/>
    </xf>
    <xf numFmtId="0" fontId="47" fillId="0" borderId="38" xfId="19" applyFont="1" applyBorder="1" applyAlignment="1">
      <alignment horizontal="center" vertical="center"/>
    </xf>
    <xf numFmtId="172" fontId="47" fillId="0" borderId="45" xfId="19" applyNumberFormat="1" applyFont="1" applyBorder="1" applyAlignment="1">
      <alignment horizontal="right" vertical="center" wrapText="1"/>
    </xf>
    <xf numFmtId="0" fontId="47" fillId="0" borderId="42" xfId="19" applyFont="1" applyBorder="1" applyAlignment="1">
      <alignment horizontal="left" vertical="center"/>
    </xf>
    <xf numFmtId="0" fontId="52" fillId="0" borderId="15" xfId="19" applyFont="1" applyBorder="1" applyAlignment="1">
      <alignment horizontal="left" vertical="center"/>
    </xf>
    <xf numFmtId="0" fontId="47" fillId="0" borderId="20" xfId="19" applyFont="1" applyBorder="1" applyAlignment="1">
      <alignment horizontal="left" vertical="center"/>
    </xf>
    <xf numFmtId="0" fontId="47" fillId="0" borderId="28" xfId="19" applyFont="1" applyBorder="1" applyAlignment="1">
      <alignment horizontal="left" vertical="center"/>
    </xf>
    <xf numFmtId="0" fontId="1" fillId="0" borderId="0" xfId="19" applyAlignment="1">
      <alignment vertical="top"/>
    </xf>
    <xf numFmtId="4" fontId="1" fillId="0" borderId="0" xfId="19" applyNumberFormat="1" applyAlignment="1">
      <alignment vertical="top"/>
    </xf>
    <xf numFmtId="3" fontId="1" fillId="0" borderId="0" xfId="19" applyNumberFormat="1" applyAlignment="1">
      <alignment vertical="top"/>
    </xf>
    <xf numFmtId="0" fontId="1" fillId="0" borderId="0" xfId="19" applyAlignment="1">
      <alignment horizontal="center" vertical="top"/>
    </xf>
    <xf numFmtId="0" fontId="37" fillId="0" borderId="27" xfId="19" applyFont="1" applyBorder="1" applyAlignment="1">
      <alignment vertical="center"/>
    </xf>
    <xf numFmtId="0" fontId="1" fillId="0" borderId="0" xfId="19" applyAlignment="1">
      <alignment horizontal="center" vertical="center"/>
    </xf>
    <xf numFmtId="0" fontId="1" fillId="0" borderId="27" xfId="19" applyBorder="1" applyAlignment="1">
      <alignment vertical="center"/>
    </xf>
    <xf numFmtId="4" fontId="1" fillId="0" borderId="0" xfId="19" applyNumberFormat="1" applyAlignment="1">
      <alignment vertical="center"/>
    </xf>
    <xf numFmtId="3" fontId="1" fillId="0" borderId="0" xfId="19" applyNumberFormat="1" applyAlignment="1">
      <alignment vertical="center"/>
    </xf>
    <xf numFmtId="0" fontId="1" fillId="0" borderId="0" xfId="19" applyAlignment="1">
      <alignment vertical="center"/>
    </xf>
    <xf numFmtId="175" fontId="1" fillId="0" borderId="27" xfId="19" applyNumberFormat="1" applyBorder="1" applyAlignment="1">
      <alignment vertical="center"/>
    </xf>
    <xf numFmtId="4" fontId="1" fillId="0" borderId="27" xfId="19" applyNumberFormat="1" applyBorder="1" applyAlignment="1">
      <alignment vertical="center"/>
    </xf>
    <xf numFmtId="3" fontId="1" fillId="0" borderId="27" xfId="19" applyNumberFormat="1" applyBorder="1" applyAlignment="1">
      <alignment vertical="center"/>
    </xf>
    <xf numFmtId="0" fontId="1" fillId="0" borderId="27" xfId="19" applyBorder="1" applyAlignment="1">
      <alignment horizontal="center" vertical="center"/>
    </xf>
    <xf numFmtId="0" fontId="48" fillId="0" borderId="0" xfId="19" applyFont="1" applyAlignment="1">
      <alignment vertical="center"/>
    </xf>
    <xf numFmtId="0" fontId="48" fillId="0" borderId="27" xfId="19" applyFont="1" applyBorder="1" applyAlignment="1">
      <alignment vertical="center"/>
    </xf>
    <xf numFmtId="0" fontId="48" fillId="0" borderId="0" xfId="19" applyFont="1" applyAlignment="1">
      <alignment vertical="top"/>
    </xf>
    <xf numFmtId="4" fontId="48" fillId="0" borderId="0" xfId="19" applyNumberFormat="1" applyFont="1" applyAlignment="1">
      <alignment vertical="center"/>
    </xf>
    <xf numFmtId="3" fontId="48" fillId="0" borderId="0" xfId="19" applyNumberFormat="1" applyFont="1" applyAlignment="1">
      <alignment vertical="center"/>
    </xf>
    <xf numFmtId="0" fontId="48" fillId="0" borderId="0" xfId="19" applyFont="1" applyAlignment="1">
      <alignment horizontal="center" vertical="center"/>
    </xf>
    <xf numFmtId="0" fontId="1" fillId="0" borderId="26" xfId="19" applyBorder="1" applyAlignment="1">
      <alignment vertical="center" wrapText="1"/>
    </xf>
    <xf numFmtId="175" fontId="1" fillId="0" borderId="0" xfId="19" applyNumberFormat="1" applyAlignment="1">
      <alignment vertical="center"/>
    </xf>
    <xf numFmtId="0" fontId="1" fillId="0" borderId="27" xfId="19" applyBorder="1" applyAlignment="1">
      <alignment vertical="center" wrapText="1"/>
    </xf>
    <xf numFmtId="0" fontId="1" fillId="0" borderId="0" xfId="19" applyAlignment="1">
      <alignment vertical="center" wrapText="1"/>
    </xf>
    <xf numFmtId="4" fontId="36" fillId="14" borderId="0" xfId="19" applyNumberFormat="1" applyFont="1" applyFill="1" applyAlignment="1">
      <alignment horizontal="center" vertical="center" wrapText="1"/>
    </xf>
    <xf numFmtId="3" fontId="36" fillId="14" borderId="0" xfId="19" applyNumberFormat="1" applyFont="1" applyFill="1" applyAlignment="1">
      <alignment horizontal="center" vertical="center" wrapText="1"/>
    </xf>
    <xf numFmtId="0" fontId="36" fillId="14" borderId="0" xfId="19" applyFont="1" applyFill="1" applyAlignment="1">
      <alignment horizontal="center" vertical="center" wrapText="1"/>
    </xf>
    <xf numFmtId="0" fontId="36" fillId="14" borderId="0" xfId="19" applyFont="1" applyFill="1" applyAlignment="1">
      <alignment vertical="center" wrapText="1"/>
    </xf>
    <xf numFmtId="175" fontId="1" fillId="0" borderId="0" xfId="19" applyNumberFormat="1" applyAlignment="1">
      <alignment vertical="top"/>
    </xf>
    <xf numFmtId="164" fontId="45" fillId="8" borderId="13" xfId="7" applyFont="1" applyFill="1" applyBorder="1" applyAlignment="1">
      <alignment horizontal="right" vertical="center"/>
    </xf>
    <xf numFmtId="166" fontId="0" fillId="0" borderId="21" xfId="6" applyNumberFormat="1" applyFont="1" applyBorder="1" applyAlignment="1">
      <alignment horizontal="right" vertical="center"/>
    </xf>
    <xf numFmtId="164" fontId="10" fillId="0" borderId="13" xfId="7" applyFont="1" applyBorder="1" applyAlignment="1">
      <alignment horizontal="right" vertical="center"/>
    </xf>
    <xf numFmtId="164" fontId="41" fillId="8" borderId="13" xfId="7" applyFont="1" applyFill="1" applyBorder="1" applyAlignment="1">
      <alignment horizontal="right" vertical="center"/>
    </xf>
    <xf numFmtId="164" fontId="10" fillId="8" borderId="13" xfId="7" applyFont="1" applyFill="1" applyBorder="1" applyAlignment="1">
      <alignment horizontal="right" vertical="center"/>
    </xf>
    <xf numFmtId="164" fontId="26" fillId="8" borderId="13" xfId="7" applyFont="1" applyFill="1" applyBorder="1" applyAlignment="1">
      <alignment horizontal="right" vertical="center"/>
    </xf>
    <xf numFmtId="164" fontId="8" fillId="8" borderId="13" xfId="7" applyFont="1" applyFill="1" applyBorder="1" applyAlignment="1">
      <alignment horizontal="right" vertical="center"/>
    </xf>
    <xf numFmtId="164" fontId="40" fillId="4" borderId="25" xfId="7" applyFont="1" applyFill="1" applyBorder="1" applyAlignment="1">
      <alignment horizontal="right"/>
    </xf>
    <xf numFmtId="0" fontId="0" fillId="0" borderId="0" xfId="0" applyAlignment="1">
      <alignment horizontal="right"/>
    </xf>
    <xf numFmtId="42" fontId="47" fillId="0" borderId="16" xfId="19" applyNumberFormat="1" applyFont="1" applyBorder="1" applyAlignment="1">
      <alignment horizontal="center" vertical="center" wrapText="1"/>
    </xf>
    <xf numFmtId="42" fontId="47" fillId="0" borderId="34" xfId="19" applyNumberFormat="1" applyFont="1" applyBorder="1" applyAlignment="1">
      <alignment horizontal="right" vertical="center" wrapText="1"/>
    </xf>
    <xf numFmtId="42" fontId="47" fillId="10" borderId="34" xfId="19" applyNumberFormat="1" applyFont="1" applyFill="1" applyBorder="1" applyAlignment="1">
      <alignment horizontal="right" vertical="center" wrapText="1"/>
    </xf>
    <xf numFmtId="42" fontId="47" fillId="0" borderId="33" xfId="19" applyNumberFormat="1" applyFont="1" applyBorder="1" applyAlignment="1">
      <alignment horizontal="right" vertical="center" wrapText="1"/>
    </xf>
    <xf numFmtId="164" fontId="2" fillId="3" borderId="17" xfId="2" applyFill="1" applyBorder="1" applyAlignment="1">
      <alignment horizontal="center"/>
    </xf>
    <xf numFmtId="0" fontId="0" fillId="8" borderId="13" xfId="0" applyFill="1" applyBorder="1"/>
    <xf numFmtId="0" fontId="47" fillId="8" borderId="37" xfId="19" applyFont="1" applyFill="1" applyBorder="1" applyAlignment="1">
      <alignment horizontal="right" vertical="center"/>
    </xf>
    <xf numFmtId="0" fontId="48" fillId="8" borderId="34" xfId="19" applyFont="1" applyFill="1" applyBorder="1" applyAlignment="1">
      <alignment horizontal="left" vertical="center"/>
    </xf>
    <xf numFmtId="0" fontId="48" fillId="8" borderId="25" xfId="19" applyFont="1" applyFill="1" applyBorder="1" applyAlignment="1">
      <alignment horizontal="center" vertical="center" wrapText="1"/>
    </xf>
    <xf numFmtId="171" fontId="48" fillId="8" borderId="27" xfId="19" applyNumberFormat="1" applyFont="1" applyFill="1" applyBorder="1" applyAlignment="1">
      <alignment horizontal="right" vertical="center" wrapText="1"/>
    </xf>
    <xf numFmtId="172" fontId="48" fillId="8" borderId="27" xfId="19" applyNumberFormat="1" applyFont="1" applyFill="1" applyBorder="1" applyAlignment="1">
      <alignment horizontal="right" vertical="center" wrapText="1"/>
    </xf>
    <xf numFmtId="172" fontId="47" fillId="8" borderId="34" xfId="19" applyNumberFormat="1" applyFont="1" applyFill="1" applyBorder="1" applyAlignment="1">
      <alignment horizontal="right" vertical="center" wrapText="1"/>
    </xf>
    <xf numFmtId="0" fontId="47" fillId="15" borderId="37" xfId="19" applyFont="1" applyFill="1" applyBorder="1" applyAlignment="1">
      <alignment horizontal="right" vertical="center"/>
    </xf>
    <xf numFmtId="0" fontId="47" fillId="15" borderId="24" xfId="19" applyFont="1" applyFill="1" applyBorder="1" applyAlignment="1">
      <alignment horizontal="left" vertical="center"/>
    </xf>
    <xf numFmtId="0" fontId="48" fillId="15" borderId="34" xfId="19" applyFont="1" applyFill="1" applyBorder="1" applyAlignment="1">
      <alignment horizontal="left" vertical="center"/>
    </xf>
    <xf numFmtId="0" fontId="48" fillId="15" borderId="25" xfId="19" applyFont="1" applyFill="1" applyBorder="1" applyAlignment="1">
      <alignment horizontal="center" vertical="center" wrapText="1"/>
    </xf>
    <xf numFmtId="171" fontId="48" fillId="15" borderId="27" xfId="19" applyNumberFormat="1" applyFont="1" applyFill="1" applyBorder="1" applyAlignment="1">
      <alignment horizontal="right" vertical="center" wrapText="1"/>
    </xf>
    <xf numFmtId="172" fontId="48" fillId="15" borderId="27" xfId="19" applyNumberFormat="1" applyFont="1" applyFill="1" applyBorder="1" applyAlignment="1">
      <alignment horizontal="right" vertical="center" wrapText="1"/>
    </xf>
    <xf numFmtId="172" fontId="47" fillId="15" borderId="34" xfId="19" applyNumberFormat="1" applyFont="1" applyFill="1" applyBorder="1" applyAlignment="1">
      <alignment horizontal="right" vertical="center" wrapText="1"/>
    </xf>
    <xf numFmtId="0" fontId="57" fillId="0" borderId="13" xfId="0" applyFont="1" applyBorder="1" applyAlignment="1">
      <alignment horizontal="right"/>
    </xf>
    <xf numFmtId="0" fontId="15" fillId="0" borderId="0" xfId="4" applyNumberFormat="1" applyFont="1" applyFill="1" applyBorder="1" applyAlignment="1">
      <alignment vertical="center"/>
    </xf>
    <xf numFmtId="0" fontId="15" fillId="0" borderId="13" xfId="4" applyNumberFormat="1" applyFont="1" applyFill="1" applyBorder="1" applyAlignment="1">
      <alignment horizontal="center" vertical="center" wrapText="1"/>
    </xf>
    <xf numFmtId="0" fontId="58" fillId="0" borderId="13" xfId="19" applyFont="1" applyBorder="1" applyAlignment="1">
      <alignment horizontal="center" vertical="center"/>
    </xf>
    <xf numFmtId="0" fontId="58" fillId="0" borderId="13" xfId="4" applyNumberFormat="1" applyFont="1" applyFill="1" applyBorder="1" applyAlignment="1">
      <alignment horizontal="center" vertical="center" wrapText="1"/>
    </xf>
    <xf numFmtId="0" fontId="58" fillId="0" borderId="0" xfId="4" applyNumberFormat="1" applyFont="1" applyFill="1" applyBorder="1" applyAlignment="1">
      <alignment horizontal="left" vertical="center"/>
    </xf>
    <xf numFmtId="0" fontId="60" fillId="0" borderId="13" xfId="19" applyFont="1" applyBorder="1" applyAlignment="1">
      <alignment horizontal="right" vertical="center"/>
    </xf>
    <xf numFmtId="0" fontId="15" fillId="0" borderId="13" xfId="4" applyNumberFormat="1" applyFont="1" applyFill="1" applyBorder="1" applyAlignment="1">
      <alignment vertical="center"/>
    </xf>
    <xf numFmtId="0" fontId="63" fillId="0" borderId="3" xfId="8" applyFont="1" applyBorder="1" applyAlignment="1">
      <alignment horizontal="right" vertical="center"/>
    </xf>
    <xf numFmtId="0" fontId="57" fillId="5" borderId="11" xfId="0" applyFont="1" applyFill="1" applyBorder="1" applyAlignment="1">
      <alignment horizontal="center"/>
    </xf>
    <xf numFmtId="0" fontId="57" fillId="5" borderId="11" xfId="8" applyFont="1" applyFill="1" applyBorder="1" applyAlignment="1">
      <alignment horizontal="right" vertical="center"/>
    </xf>
    <xf numFmtId="0" fontId="32" fillId="3" borderId="3" xfId="11" applyFont="1" applyFill="1" applyBorder="1" applyAlignment="1">
      <alignment horizontal="center" vertical="center"/>
    </xf>
    <xf numFmtId="0" fontId="32" fillId="3" borderId="11" xfId="11" applyFont="1" applyFill="1" applyBorder="1" applyAlignment="1">
      <alignment horizontal="center" vertical="center"/>
    </xf>
    <xf numFmtId="0" fontId="32" fillId="0" borderId="3" xfId="11" applyFont="1" applyBorder="1" applyAlignment="1">
      <alignment horizontal="center" vertical="center"/>
    </xf>
    <xf numFmtId="170" fontId="32" fillId="3" borderId="3" xfId="2" applyNumberFormat="1" applyFont="1" applyFill="1" applyBorder="1" applyAlignment="1">
      <alignment horizontal="right"/>
    </xf>
    <xf numFmtId="0" fontId="33" fillId="0" borderId="13" xfId="15" applyFont="1" applyBorder="1" applyAlignment="1">
      <alignment horizontal="center" vertical="center"/>
    </xf>
    <xf numFmtId="0" fontId="34" fillId="3" borderId="3" xfId="11" applyFont="1" applyFill="1" applyBorder="1" applyAlignment="1">
      <alignment horizontal="center" vertical="center"/>
    </xf>
    <xf numFmtId="0" fontId="34" fillId="3" borderId="11" xfId="11" applyFont="1" applyFill="1" applyBorder="1" applyAlignment="1">
      <alignment horizontal="center" vertical="center"/>
    </xf>
    <xf numFmtId="0" fontId="34" fillId="0" borderId="3" xfId="11" applyFont="1" applyBorder="1" applyAlignment="1">
      <alignment horizontal="center" vertical="center"/>
    </xf>
    <xf numFmtId="170" fontId="34" fillId="3" borderId="3" xfId="2" applyNumberFormat="1" applyFont="1" applyFill="1" applyBorder="1" applyAlignment="1">
      <alignment horizontal="right"/>
    </xf>
    <xf numFmtId="0" fontId="51" fillId="0" borderId="13" xfId="4" applyNumberFormat="1" applyFont="1" applyFill="1" applyBorder="1" applyAlignment="1">
      <alignment horizontal="center" vertical="center" wrapText="1"/>
    </xf>
    <xf numFmtId="0" fontId="51" fillId="0" borderId="0" xfId="4" applyNumberFormat="1" applyFont="1" applyFill="1" applyBorder="1" applyAlignment="1">
      <alignment horizontal="left" vertical="center"/>
    </xf>
    <xf numFmtId="0" fontId="0" fillId="7" borderId="13" xfId="0" applyFill="1" applyBorder="1"/>
    <xf numFmtId="0" fontId="51" fillId="0" borderId="13" xfId="4" applyNumberFormat="1" applyFont="1" applyFill="1" applyBorder="1" applyAlignment="1">
      <alignment vertical="center"/>
    </xf>
    <xf numFmtId="164" fontId="15" fillId="8" borderId="13" xfId="7" applyFont="1" applyFill="1" applyBorder="1" applyAlignment="1">
      <alignment horizontal="right" vertical="center"/>
    </xf>
    <xf numFmtId="165" fontId="57" fillId="8" borderId="0" xfId="1" applyFont="1" applyFill="1" applyBorder="1" applyAlignment="1">
      <alignment horizontal="right" vertical="center"/>
    </xf>
    <xf numFmtId="164" fontId="57" fillId="8" borderId="13" xfId="7" applyFont="1" applyFill="1" applyBorder="1" applyAlignment="1">
      <alignment horizontal="right" vertical="center"/>
    </xf>
    <xf numFmtId="165" fontId="44" fillId="8" borderId="0" xfId="1" applyFont="1" applyFill="1" applyBorder="1" applyAlignment="1">
      <alignment horizontal="right" vertical="center"/>
    </xf>
    <xf numFmtId="165" fontId="64" fillId="8" borderId="0" xfId="1" applyFont="1" applyFill="1" applyBorder="1" applyAlignment="1">
      <alignment horizontal="right" vertical="center"/>
    </xf>
    <xf numFmtId="164" fontId="64" fillId="8" borderId="13" xfId="7" applyFont="1" applyFill="1" applyBorder="1" applyAlignment="1">
      <alignment horizontal="right" vertical="center"/>
    </xf>
    <xf numFmtId="164" fontId="0" fillId="10" borderId="0" xfId="0" applyNumberFormat="1" applyFill="1"/>
    <xf numFmtId="0" fontId="0" fillId="16" borderId="3" xfId="11" applyFont="1" applyFill="1" applyBorder="1" applyAlignment="1">
      <alignment horizontal="center"/>
    </xf>
    <xf numFmtId="0" fontId="60" fillId="0" borderId="13" xfId="19" applyFont="1" applyBorder="1" applyAlignment="1">
      <alignment horizontal="center" vertical="center"/>
    </xf>
    <xf numFmtId="0" fontId="59" fillId="0" borderId="13" xfId="19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3" xfId="11" applyFont="1" applyBorder="1" applyAlignment="1">
      <alignment horizontal="right"/>
    </xf>
    <xf numFmtId="0" fontId="60" fillId="0" borderId="26" xfId="19" applyFont="1" applyBorder="1" applyAlignment="1">
      <alignment horizontal="right" vertical="center"/>
    </xf>
    <xf numFmtId="0" fontId="10" fillId="5" borderId="11" xfId="0" applyFont="1" applyFill="1" applyBorder="1" applyAlignment="1">
      <alignment horizontal="right"/>
    </xf>
    <xf numFmtId="0" fontId="18" fillId="0" borderId="0" xfId="11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16" fillId="0" borderId="0" xfId="8" applyFont="1" applyBorder="1" applyAlignment="1">
      <alignment vertical="center"/>
    </xf>
    <xf numFmtId="0" fontId="19" fillId="0" borderId="13" xfId="8" applyFont="1" applyBorder="1" applyAlignment="1">
      <alignment horizontal="right" vertical="center"/>
    </xf>
    <xf numFmtId="0" fontId="0" fillId="0" borderId="13" xfId="11" applyFont="1" applyBorder="1" applyAlignment="1">
      <alignment horizontal="center" vertical="center"/>
    </xf>
    <xf numFmtId="0" fontId="0" fillId="0" borderId="17" xfId="0" applyBorder="1"/>
    <xf numFmtId="174" fontId="0" fillId="0" borderId="0" xfId="0" applyNumberFormat="1"/>
    <xf numFmtId="164" fontId="5" fillId="3" borderId="11" xfId="2" applyFont="1" applyFill="1" applyBorder="1"/>
    <xf numFmtId="0" fontId="0" fillId="0" borderId="46" xfId="11" applyFont="1" applyBorder="1" applyAlignment="1">
      <alignment horizontal="center"/>
    </xf>
    <xf numFmtId="0" fontId="67" fillId="0" borderId="46" xfId="4" applyNumberFormat="1" applyFont="1" applyFill="1" applyBorder="1" applyAlignment="1">
      <alignment horizontal="center" vertical="center" wrapText="1"/>
    </xf>
    <xf numFmtId="0" fontId="0" fillId="3" borderId="22" xfId="11" applyFont="1" applyFill="1" applyBorder="1" applyAlignment="1">
      <alignment horizontal="center" vertical="center"/>
    </xf>
    <xf numFmtId="0" fontId="0" fillId="3" borderId="26" xfId="11" applyFont="1" applyFill="1" applyBorder="1" applyAlignment="1">
      <alignment horizontal="center" vertical="center"/>
    </xf>
    <xf numFmtId="170" fontId="0" fillId="3" borderId="22" xfId="2" applyNumberFormat="1" applyFont="1" applyFill="1" applyBorder="1" applyAlignment="1">
      <alignment horizontal="right"/>
    </xf>
    <xf numFmtId="164" fontId="0" fillId="3" borderId="26" xfId="2" applyFont="1" applyFill="1" applyBorder="1"/>
    <xf numFmtId="0" fontId="0" fillId="0" borderId="22" xfId="0" applyBorder="1"/>
    <xf numFmtId="0" fontId="48" fillId="0" borderId="22" xfId="0" applyFont="1" applyBorder="1" applyAlignment="1">
      <alignment horizontal="center"/>
    </xf>
    <xf numFmtId="0" fontId="48" fillId="0" borderId="46" xfId="15" applyFont="1" applyBorder="1" applyAlignment="1">
      <alignment horizontal="center" vertical="center"/>
    </xf>
    <xf numFmtId="0" fontId="47" fillId="0" borderId="22" xfId="0" applyFont="1" applyBorder="1"/>
    <xf numFmtId="0" fontId="48" fillId="0" borderId="0" xfId="0" applyFont="1"/>
    <xf numFmtId="0" fontId="48" fillId="3" borderId="22" xfId="0" applyFont="1" applyFill="1" applyBorder="1" applyAlignment="1">
      <alignment horizontal="center" vertical="center"/>
    </xf>
    <xf numFmtId="0" fontId="48" fillId="3" borderId="26" xfId="0" applyFont="1" applyFill="1" applyBorder="1" applyAlignment="1">
      <alignment horizontal="center"/>
    </xf>
    <xf numFmtId="164" fontId="48" fillId="3" borderId="22" xfId="2" applyFont="1" applyFill="1" applyBorder="1"/>
    <xf numFmtId="164" fontId="48" fillId="3" borderId="26" xfId="2" applyFont="1" applyFill="1" applyBorder="1"/>
    <xf numFmtId="0" fontId="48" fillId="0" borderId="22" xfId="0" applyFont="1" applyBorder="1"/>
    <xf numFmtId="0" fontId="48" fillId="0" borderId="22" xfId="0" applyFont="1" applyBorder="1" applyAlignment="1">
      <alignment horizontal="left" indent="1"/>
    </xf>
    <xf numFmtId="0" fontId="48" fillId="11" borderId="26" xfId="0" applyFont="1" applyFill="1" applyBorder="1" applyAlignment="1">
      <alignment horizontal="center"/>
    </xf>
    <xf numFmtId="0" fontId="65" fillId="0" borderId="0" xfId="0" applyFont="1"/>
    <xf numFmtId="0" fontId="48" fillId="0" borderId="22" xfId="0" applyFont="1" applyBorder="1" applyAlignment="1">
      <alignment horizontal="left"/>
    </xf>
    <xf numFmtId="0" fontId="48" fillId="3" borderId="26" xfId="0" applyFont="1" applyFill="1" applyBorder="1" applyAlignment="1">
      <alignment horizontal="center" vertical="center"/>
    </xf>
    <xf numFmtId="0" fontId="48" fillId="8" borderId="26" xfId="0" applyFont="1" applyFill="1" applyBorder="1" applyAlignment="1">
      <alignment horizontal="center"/>
    </xf>
    <xf numFmtId="0" fontId="48" fillId="0" borderId="46" xfId="11" applyFont="1" applyBorder="1" applyAlignment="1">
      <alignment horizontal="center"/>
    </xf>
    <xf numFmtId="0" fontId="48" fillId="0" borderId="46" xfId="4" applyNumberFormat="1" applyFont="1" applyFill="1" applyBorder="1" applyAlignment="1">
      <alignment horizontal="center" vertical="center" wrapText="1"/>
    </xf>
    <xf numFmtId="0" fontId="48" fillId="3" borderId="22" xfId="11" applyFont="1" applyFill="1" applyBorder="1" applyAlignment="1">
      <alignment horizontal="center" vertical="center"/>
    </xf>
    <xf numFmtId="0" fontId="48" fillId="3" borderId="26" xfId="11" applyFont="1" applyFill="1" applyBorder="1" applyAlignment="1">
      <alignment horizontal="center" vertical="center"/>
    </xf>
    <xf numFmtId="170" fontId="48" fillId="3" borderId="22" xfId="2" applyNumberFormat="1" applyFont="1" applyFill="1" applyBorder="1" applyAlignment="1">
      <alignment horizontal="right"/>
    </xf>
    <xf numFmtId="0" fontId="5" fillId="0" borderId="3" xfId="15" applyFont="1" applyBorder="1" applyAlignment="1">
      <alignment horizontal="center" vertical="center"/>
    </xf>
    <xf numFmtId="0" fontId="48" fillId="0" borderId="22" xfId="11" applyFont="1" applyBorder="1" applyAlignment="1">
      <alignment horizontal="left" vertical="center"/>
    </xf>
    <xf numFmtId="0" fontId="47" fillId="0" borderId="22" xfId="11" applyFont="1" applyBorder="1" applyAlignment="1">
      <alignment horizontal="left" vertical="center"/>
    </xf>
    <xf numFmtId="0" fontId="48" fillId="11" borderId="22" xfId="0" applyFont="1" applyFill="1" applyBorder="1" applyAlignment="1">
      <alignment horizontal="center" vertical="center"/>
    </xf>
    <xf numFmtId="164" fontId="48" fillId="11" borderId="22" xfId="2" applyFont="1" applyFill="1" applyBorder="1"/>
    <xf numFmtId="0" fontId="0" fillId="8" borderId="22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2" xfId="0" applyFill="1" applyBorder="1"/>
    <xf numFmtId="0" fontId="0" fillId="0" borderId="22" xfId="0" applyBorder="1" applyAlignment="1">
      <alignment horizontal="center"/>
    </xf>
    <xf numFmtId="0" fontId="0" fillId="0" borderId="46" xfId="15" applyFont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26" xfId="0" applyFill="1" applyBorder="1" applyAlignment="1">
      <alignment horizontal="center"/>
    </xf>
    <xf numFmtId="164" fontId="0" fillId="11" borderId="22" xfId="2" applyFont="1" applyFill="1" applyBorder="1"/>
    <xf numFmtId="0" fontId="0" fillId="0" borderId="22" xfId="0" applyBorder="1" applyAlignment="1">
      <alignment horizontal="left" indent="1"/>
    </xf>
    <xf numFmtId="0" fontId="61" fillId="0" borderId="22" xfId="0" applyFont="1" applyBorder="1"/>
    <xf numFmtId="0" fontId="33" fillId="0" borderId="11" xfId="15" applyFont="1" applyBorder="1" applyAlignment="1">
      <alignment horizontal="center" vertical="center"/>
    </xf>
    <xf numFmtId="0" fontId="33" fillId="3" borderId="11" xfId="0" applyFont="1" applyFill="1" applyBorder="1" applyAlignment="1">
      <alignment horizontal="center" vertical="center"/>
    </xf>
    <xf numFmtId="0" fontId="33" fillId="3" borderId="11" xfId="0" applyFont="1" applyFill="1" applyBorder="1" applyAlignment="1">
      <alignment horizontal="center"/>
    </xf>
    <xf numFmtId="164" fontId="33" fillId="3" borderId="11" xfId="2" applyFont="1" applyFill="1" applyBorder="1"/>
    <xf numFmtId="164" fontId="33" fillId="11" borderId="11" xfId="2" applyFont="1" applyFill="1" applyBorder="1"/>
    <xf numFmtId="0" fontId="65" fillId="0" borderId="22" xfId="0" applyFont="1" applyBorder="1"/>
    <xf numFmtId="0" fontId="65" fillId="8" borderId="22" xfId="0" applyFont="1" applyFill="1" applyBorder="1" applyAlignment="1">
      <alignment horizontal="center"/>
    </xf>
    <xf numFmtId="0" fontId="65" fillId="8" borderId="26" xfId="0" applyFont="1" applyFill="1" applyBorder="1" applyAlignment="1">
      <alignment horizontal="center"/>
    </xf>
    <xf numFmtId="0" fontId="68" fillId="0" borderId="22" xfId="0" applyFont="1" applyBorder="1"/>
    <xf numFmtId="0" fontId="0" fillId="0" borderId="22" xfId="0" applyBorder="1" applyAlignment="1">
      <alignment horizontal="left"/>
    </xf>
    <xf numFmtId="0" fontId="0" fillId="3" borderId="22" xfId="0" applyFill="1" applyBorder="1" applyAlignment="1">
      <alignment horizontal="center" vertical="center"/>
    </xf>
    <xf numFmtId="164" fontId="0" fillId="3" borderId="22" xfId="2" applyFont="1" applyFill="1" applyBorder="1"/>
    <xf numFmtId="0" fontId="48" fillId="0" borderId="11" xfId="15" applyFont="1" applyBorder="1" applyAlignment="1">
      <alignment horizontal="center" vertical="center"/>
    </xf>
    <xf numFmtId="0" fontId="65" fillId="0" borderId="0" xfId="4" applyNumberFormat="1" applyFont="1" applyFill="1" applyBorder="1" applyAlignment="1" applyProtection="1">
      <alignment vertical="center"/>
    </xf>
    <xf numFmtId="0" fontId="0" fillId="3" borderId="26" xfId="0" applyFill="1" applyBorder="1" applyAlignment="1">
      <alignment horizontal="center"/>
    </xf>
    <xf numFmtId="0" fontId="0" fillId="0" borderId="22" xfId="15" applyFont="1" applyBorder="1" applyAlignment="1">
      <alignment horizontal="center" vertical="center"/>
    </xf>
    <xf numFmtId="0" fontId="65" fillId="0" borderId="22" xfId="20" quotePrefix="1" applyFont="1" applyBorder="1" applyAlignment="1">
      <alignment horizontal="left" vertical="center"/>
    </xf>
    <xf numFmtId="0" fontId="48" fillId="0" borderId="26" xfId="0" applyFont="1" applyBorder="1" applyAlignment="1">
      <alignment horizontal="center"/>
    </xf>
    <xf numFmtId="0" fontId="48" fillId="0" borderId="13" xfId="0" applyFont="1" applyBorder="1" applyAlignment="1">
      <alignment horizontal="center" vertical="center"/>
    </xf>
    <xf numFmtId="0" fontId="37" fillId="0" borderId="22" xfId="0" applyFont="1" applyBorder="1"/>
    <xf numFmtId="0" fontId="48" fillId="0" borderId="0" xfId="4" applyNumberFormat="1" applyFont="1" applyFill="1" applyBorder="1" applyAlignment="1" applyProtection="1">
      <alignment vertical="center"/>
    </xf>
    <xf numFmtId="20" fontId="0" fillId="0" borderId="0" xfId="0" applyNumberFormat="1"/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65" fillId="0" borderId="22" xfId="0" quotePrefix="1" applyFont="1" applyBorder="1" applyAlignment="1">
      <alignment horizontal="left" indent="2"/>
    </xf>
    <xf numFmtId="0" fontId="0" fillId="0" borderId="22" xfId="11" applyFont="1" applyBorder="1" applyAlignment="1">
      <alignment horizontal="left" vertical="center"/>
    </xf>
    <xf numFmtId="0" fontId="48" fillId="0" borderId="22" xfId="15" applyFont="1" applyBorder="1" applyAlignment="1">
      <alignment horizontal="center" vertical="center"/>
    </xf>
    <xf numFmtId="0" fontId="48" fillId="0" borderId="22" xfId="20" quotePrefix="1" applyFont="1" applyBorder="1" applyAlignment="1">
      <alignment horizontal="left" vertical="center"/>
    </xf>
    <xf numFmtId="0" fontId="37" fillId="0" borderId="0" xfId="0" applyFont="1"/>
    <xf numFmtId="0" fontId="48" fillId="0" borderId="22" xfId="11" applyFont="1" applyBorder="1" applyAlignment="1">
      <alignment horizontal="left" vertical="center" indent="1"/>
    </xf>
    <xf numFmtId="0" fontId="0" fillId="0" borderId="22" xfId="11" applyFont="1" applyBorder="1" applyAlignment="1">
      <alignment horizontal="left" vertical="center" indent="1"/>
    </xf>
    <xf numFmtId="0" fontId="65" fillId="0" borderId="11" xfId="15" applyFont="1" applyBorder="1" applyAlignment="1">
      <alignment horizontal="center" vertical="center"/>
    </xf>
    <xf numFmtId="0" fontId="48" fillId="3" borderId="11" xfId="0" applyFont="1" applyFill="1" applyBorder="1" applyAlignment="1">
      <alignment horizontal="center" vertical="center"/>
    </xf>
    <xf numFmtId="0" fontId="48" fillId="3" borderId="11" xfId="0" applyFont="1" applyFill="1" applyBorder="1" applyAlignment="1">
      <alignment horizontal="center"/>
    </xf>
    <xf numFmtId="164" fontId="48" fillId="3" borderId="11" xfId="2" applyFont="1" applyFill="1" applyBorder="1"/>
    <xf numFmtId="0" fontId="65" fillId="0" borderId="22" xfId="11" applyFont="1" applyBorder="1" applyAlignment="1">
      <alignment horizontal="left" vertical="center"/>
    </xf>
    <xf numFmtId="0" fontId="65" fillId="3" borderId="22" xfId="0" applyFont="1" applyFill="1" applyBorder="1" applyAlignment="1">
      <alignment horizontal="center" vertical="center"/>
    </xf>
    <xf numFmtId="0" fontId="65" fillId="3" borderId="26" xfId="0" applyFont="1" applyFill="1" applyBorder="1" applyAlignment="1">
      <alignment horizontal="center"/>
    </xf>
    <xf numFmtId="164" fontId="65" fillId="3" borderId="22" xfId="2" applyFont="1" applyFill="1" applyBorder="1"/>
    <xf numFmtId="0" fontId="68" fillId="0" borderId="22" xfId="11" applyFont="1" applyBorder="1" applyAlignment="1">
      <alignment horizontal="left" vertical="center"/>
    </xf>
    <xf numFmtId="0" fontId="5" fillId="3" borderId="11" xfId="0" applyFont="1" applyFill="1" applyBorder="1" applyAlignment="1">
      <alignment horizontal="center"/>
    </xf>
    <xf numFmtId="0" fontId="48" fillId="0" borderId="0" xfId="11" applyFont="1" applyBorder="1" applyAlignment="1">
      <alignment horizontal="left" vertical="center" indent="1"/>
    </xf>
    <xf numFmtId="0" fontId="48" fillId="11" borderId="26" xfId="11" applyFont="1" applyFill="1" applyBorder="1" applyAlignment="1">
      <alignment horizontal="center" vertical="center"/>
    </xf>
    <xf numFmtId="0" fontId="33" fillId="11" borderId="11" xfId="0" applyFont="1" applyFill="1" applyBorder="1" applyAlignment="1">
      <alignment horizontal="center"/>
    </xf>
    <xf numFmtId="0" fontId="66" fillId="0" borderId="0" xfId="4" applyNumberFormat="1" applyFont="1" applyFill="1" applyBorder="1" applyAlignment="1" applyProtection="1">
      <alignment horizontal="right" vertical="center"/>
    </xf>
    <xf numFmtId="0" fontId="34" fillId="0" borderId="11" xfId="15" applyFont="1" applyBorder="1" applyAlignment="1">
      <alignment horizontal="center" vertical="center"/>
    </xf>
    <xf numFmtId="0" fontId="34" fillId="0" borderId="0" xfId="11" applyFont="1" applyBorder="1" applyAlignment="1">
      <alignment horizontal="center" vertical="center"/>
    </xf>
    <xf numFmtId="0" fontId="75" fillId="0" borderId="0" xfId="8" applyFont="1" applyBorder="1" applyAlignment="1">
      <alignment vertical="center"/>
    </xf>
    <xf numFmtId="0" fontId="33" fillId="0" borderId="26" xfId="0" applyFont="1" applyBorder="1" applyAlignment="1">
      <alignment horizontal="center"/>
    </xf>
    <xf numFmtId="0" fontId="51" fillId="0" borderId="11" xfId="15" applyFont="1" applyBorder="1" applyAlignment="1">
      <alignment horizontal="center" vertical="center"/>
    </xf>
    <xf numFmtId="0" fontId="34" fillId="0" borderId="11" xfId="0" applyFont="1" applyBorder="1" applyAlignment="1">
      <alignment horizontal="center"/>
    </xf>
    <xf numFmtId="0" fontId="76" fillId="0" borderId="24" xfId="19" applyFont="1" applyBorder="1" applyAlignment="1">
      <alignment horizontal="left" vertical="center"/>
    </xf>
    <xf numFmtId="0" fontId="77" fillId="0" borderId="1" xfId="11" applyFont="1" applyBorder="1" applyAlignment="1">
      <alignment vertical="center"/>
    </xf>
    <xf numFmtId="0" fontId="77" fillId="0" borderId="4" xfId="11" applyFont="1" applyBorder="1" applyAlignment="1">
      <alignment vertical="center"/>
    </xf>
    <xf numFmtId="0" fontId="79" fillId="2" borderId="8" xfId="4" applyNumberFormat="1" applyFont="1" applyFill="1" applyBorder="1" applyAlignment="1">
      <alignment vertical="center"/>
    </xf>
    <xf numFmtId="0" fontId="79" fillId="0" borderId="3" xfId="4" applyNumberFormat="1" applyFont="1" applyFill="1" applyBorder="1" applyAlignment="1">
      <alignment vertical="center"/>
    </xf>
    <xf numFmtId="0" fontId="79" fillId="8" borderId="16" xfId="4" applyNumberFormat="1" applyFont="1" applyFill="1" applyBorder="1" applyAlignment="1">
      <alignment vertical="center"/>
    </xf>
    <xf numFmtId="0" fontId="80" fillId="0" borderId="3" xfId="11" applyFont="1" applyBorder="1" applyAlignment="1">
      <alignment horizontal="center"/>
    </xf>
    <xf numFmtId="0" fontId="80" fillId="7" borderId="3" xfId="0" applyFont="1" applyFill="1" applyBorder="1"/>
    <xf numFmtId="0" fontId="81" fillId="0" borderId="0" xfId="4" applyNumberFormat="1" applyFont="1" applyFill="1" applyBorder="1" applyAlignment="1">
      <alignment vertical="center"/>
    </xf>
    <xf numFmtId="0" fontId="83" fillId="0" borderId="0" xfId="4" applyNumberFormat="1" applyFont="1" applyFill="1" applyBorder="1" applyAlignment="1" applyProtection="1">
      <alignment horizontal="right" vertical="center"/>
    </xf>
    <xf numFmtId="0" fontId="80" fillId="0" borderId="0" xfId="0" applyFont="1"/>
    <xf numFmtId="0" fontId="84" fillId="0" borderId="0" xfId="4" applyNumberFormat="1" applyFont="1" applyFill="1" applyBorder="1" applyAlignment="1" applyProtection="1">
      <alignment horizontal="right" vertical="center"/>
    </xf>
    <xf numFmtId="0" fontId="82" fillId="0" borderId="0" xfId="4" applyNumberFormat="1" applyFont="1" applyFill="1" applyBorder="1" applyAlignment="1" applyProtection="1">
      <alignment vertical="center"/>
    </xf>
    <xf numFmtId="0" fontId="83" fillId="0" borderId="0" xfId="0" applyFont="1" applyAlignment="1">
      <alignment horizontal="right"/>
    </xf>
    <xf numFmtId="0" fontId="47" fillId="8" borderId="24" xfId="19" applyFont="1" applyFill="1" applyBorder="1" applyAlignment="1">
      <alignment horizontal="left" vertical="center"/>
    </xf>
    <xf numFmtId="0" fontId="0" fillId="8" borderId="3" xfId="11" applyFont="1" applyFill="1" applyBorder="1" applyAlignment="1">
      <alignment horizontal="center" vertical="center"/>
    </xf>
    <xf numFmtId="0" fontId="0" fillId="8" borderId="17" xfId="0" applyFill="1" applyBorder="1"/>
    <xf numFmtId="0" fontId="80" fillId="0" borderId="0" xfId="11" applyFont="1" applyBorder="1" applyAlignment="1">
      <alignment horizontal="center"/>
    </xf>
    <xf numFmtId="0" fontId="34" fillId="0" borderId="0" xfId="14" applyFont="1" applyBorder="1" applyAlignment="1">
      <alignment horizontal="right"/>
    </xf>
    <xf numFmtId="0" fontId="34" fillId="0" borderId="0" xfId="14" applyFont="1" applyBorder="1" applyAlignment="1">
      <alignment horizontal="left"/>
    </xf>
    <xf numFmtId="0" fontId="34" fillId="0" borderId="0" xfId="8" applyFont="1" applyBorder="1" applyAlignment="1">
      <alignment horizontal="left" vertical="center"/>
    </xf>
    <xf numFmtId="0" fontId="34" fillId="0" borderId="0" xfId="14" applyFont="1" applyBorder="1"/>
    <xf numFmtId="165" fontId="34" fillId="3" borderId="0" xfId="1" applyFont="1" applyFill="1" applyBorder="1" applyAlignment="1">
      <alignment horizontal="center" vertical="center"/>
    </xf>
    <xf numFmtId="165" fontId="85" fillId="8" borderId="0" xfId="1" applyFont="1" applyFill="1" applyBorder="1" applyAlignment="1">
      <alignment horizontal="left" vertical="center"/>
    </xf>
    <xf numFmtId="0" fontId="6" fillId="0" borderId="19" xfId="12" applyFont="1" applyBorder="1" applyAlignment="1">
      <alignment vertical="center"/>
    </xf>
    <xf numFmtId="0" fontId="5" fillId="0" borderId="20" xfId="8" applyFont="1" applyBorder="1" applyAlignment="1">
      <alignment vertical="center"/>
    </xf>
    <xf numFmtId="0" fontId="7" fillId="0" borderId="20" xfId="10" applyFont="1" applyBorder="1" applyAlignment="1">
      <alignment vertical="center"/>
    </xf>
    <xf numFmtId="0" fontId="8" fillId="0" borderId="20" xfId="12" applyFont="1" applyBorder="1"/>
    <xf numFmtId="0" fontId="7" fillId="0" borderId="20" xfId="10" applyFont="1" applyBorder="1" applyAlignment="1">
      <alignment horizontal="center" vertical="center"/>
    </xf>
    <xf numFmtId="165" fontId="5" fillId="0" borderId="20" xfId="1" applyFont="1" applyBorder="1" applyAlignment="1">
      <alignment vertical="center"/>
    </xf>
    <xf numFmtId="0" fontId="5" fillId="0" borderId="21" xfId="8" applyFont="1" applyBorder="1" applyAlignment="1">
      <alignment horizontal="right" vertical="center"/>
    </xf>
    <xf numFmtId="0" fontId="6" fillId="0" borderId="22" xfId="12" applyFont="1" applyBorder="1" applyAlignment="1">
      <alignment vertical="center"/>
    </xf>
    <xf numFmtId="0" fontId="5" fillId="0" borderId="0" xfId="8" applyFont="1" applyBorder="1" applyAlignment="1">
      <alignment vertical="center"/>
    </xf>
    <xf numFmtId="0" fontId="7" fillId="0" borderId="0" xfId="10" applyFont="1" applyBorder="1" applyAlignment="1">
      <alignment vertical="center"/>
    </xf>
    <xf numFmtId="0" fontId="8" fillId="0" borderId="0" xfId="12" applyFont="1" applyBorder="1" applyAlignment="1">
      <alignment vertical="center"/>
    </xf>
    <xf numFmtId="0" fontId="7" fillId="0" borderId="0" xfId="10" applyFont="1" applyBorder="1" applyAlignment="1">
      <alignment horizontal="center" vertical="center"/>
    </xf>
    <xf numFmtId="165" fontId="5" fillId="0" borderId="0" xfId="1" applyFont="1" applyBorder="1" applyAlignment="1">
      <alignment vertical="center"/>
    </xf>
    <xf numFmtId="0" fontId="5" fillId="0" borderId="13" xfId="8" applyFont="1" applyBorder="1" applyAlignment="1">
      <alignment horizontal="right" vertical="center"/>
    </xf>
    <xf numFmtId="0" fontId="6" fillId="0" borderId="47" xfId="12" applyFont="1" applyBorder="1" applyAlignment="1">
      <alignment vertical="center"/>
    </xf>
    <xf numFmtId="0" fontId="5" fillId="0" borderId="48" xfId="8" applyFont="1" applyBorder="1" applyAlignment="1">
      <alignment horizontal="right" vertical="center"/>
    </xf>
    <xf numFmtId="0" fontId="8" fillId="0" borderId="22" xfId="12" applyFont="1" applyBorder="1" applyAlignment="1">
      <alignment horizontal="right" vertical="center" indent="1"/>
    </xf>
    <xf numFmtId="0" fontId="6" fillId="6" borderId="49" xfId="12" applyFont="1" applyFill="1" applyBorder="1" applyAlignment="1">
      <alignment vertical="center"/>
    </xf>
    <xf numFmtId="0" fontId="5" fillId="6" borderId="50" xfId="8" applyFont="1" applyFill="1" applyBorder="1" applyAlignment="1">
      <alignment horizontal="right" vertical="center"/>
    </xf>
    <xf numFmtId="0" fontId="6" fillId="6" borderId="22" xfId="12" applyFont="1" applyFill="1" applyBorder="1" applyAlignment="1">
      <alignment vertical="center"/>
    </xf>
    <xf numFmtId="0" fontId="5" fillId="6" borderId="0" xfId="8" applyFont="1" applyFill="1" applyBorder="1" applyAlignment="1">
      <alignment vertical="center"/>
    </xf>
    <xf numFmtId="0" fontId="7" fillId="6" borderId="0" xfId="10" applyFont="1" applyFill="1" applyBorder="1" applyAlignment="1">
      <alignment vertical="center"/>
    </xf>
    <xf numFmtId="0" fontId="8" fillId="6" borderId="0" xfId="12" applyFont="1" applyFill="1" applyBorder="1" applyAlignment="1">
      <alignment horizontal="left" vertical="center"/>
    </xf>
    <xf numFmtId="0" fontId="7" fillId="6" borderId="0" xfId="10" applyFont="1" applyFill="1" applyBorder="1" applyAlignment="1">
      <alignment horizontal="center" vertical="center"/>
    </xf>
    <xf numFmtId="165" fontId="5" fillId="6" borderId="0" xfId="1" applyFont="1" applyFill="1" applyBorder="1" applyAlignment="1">
      <alignment vertical="center"/>
    </xf>
    <xf numFmtId="0" fontId="5" fillId="6" borderId="13" xfId="8" applyFont="1" applyFill="1" applyBorder="1" applyAlignment="1">
      <alignment horizontal="right" vertical="center"/>
    </xf>
    <xf numFmtId="0" fontId="6" fillId="0" borderId="49" xfId="12" applyFont="1" applyBorder="1" applyAlignment="1">
      <alignment vertical="center"/>
    </xf>
    <xf numFmtId="0" fontId="5" fillId="0" borderId="50" xfId="8" applyFont="1" applyBorder="1" applyAlignment="1">
      <alignment horizontal="right" vertical="center"/>
    </xf>
    <xf numFmtId="0" fontId="7" fillId="0" borderId="22" xfId="10" applyFont="1" applyBorder="1" applyAlignment="1">
      <alignment vertical="center"/>
    </xf>
    <xf numFmtId="14" fontId="5" fillId="0" borderId="0" xfId="8" applyNumberFormat="1" applyFont="1" applyBorder="1" applyAlignment="1">
      <alignment vertical="center"/>
    </xf>
    <xf numFmtId="14" fontId="5" fillId="0" borderId="13" xfId="8" applyNumberFormat="1" applyFont="1" applyBorder="1" applyAlignment="1">
      <alignment horizontal="right" vertical="center"/>
    </xf>
    <xf numFmtId="0" fontId="7" fillId="0" borderId="47" xfId="10" applyFont="1" applyBorder="1" applyAlignment="1">
      <alignment vertical="center"/>
    </xf>
    <xf numFmtId="0" fontId="0" fillId="0" borderId="22" xfId="8" applyFont="1" applyBorder="1" applyAlignment="1">
      <alignment vertical="center"/>
    </xf>
    <xf numFmtId="0" fontId="5" fillId="0" borderId="50" xfId="8" applyFont="1" applyBorder="1" applyAlignment="1" applyProtection="1">
      <alignment horizontal="right" vertical="center"/>
      <protection locked="0"/>
    </xf>
    <xf numFmtId="0" fontId="23" fillId="0" borderId="0" xfId="8" applyFont="1" applyBorder="1"/>
    <xf numFmtId="4" fontId="5" fillId="0" borderId="0" xfId="8" applyNumberFormat="1" applyFont="1" applyBorder="1"/>
    <xf numFmtId="0" fontId="23" fillId="0" borderId="13" xfId="3" applyNumberFormat="1" applyFont="1" applyFill="1" applyBorder="1" applyAlignment="1">
      <alignment horizontal="right" vertical="center"/>
    </xf>
    <xf numFmtId="165" fontId="2" fillId="3" borderId="13" xfId="1" applyFill="1" applyBorder="1" applyAlignment="1">
      <alignment horizontal="center" vertical="center"/>
    </xf>
    <xf numFmtId="165" fontId="56" fillId="3" borderId="13" xfId="1" applyFont="1" applyFill="1" applyBorder="1" applyAlignment="1">
      <alignment horizontal="right" vertical="center"/>
    </xf>
    <xf numFmtId="165" fontId="34" fillId="3" borderId="13" xfId="1" applyFont="1" applyFill="1" applyBorder="1" applyAlignment="1">
      <alignment horizontal="center" vertical="center"/>
    </xf>
    <xf numFmtId="0" fontId="0" fillId="8" borderId="0" xfId="0" applyFill="1"/>
    <xf numFmtId="0" fontId="6" fillId="0" borderId="19" xfId="0" applyFont="1" applyBorder="1" applyAlignment="1">
      <alignment vertical="center"/>
    </xf>
    <xf numFmtId="0" fontId="7" fillId="0" borderId="20" xfId="11" applyFont="1" applyBorder="1" applyAlignment="1">
      <alignment vertical="center"/>
    </xf>
    <xf numFmtId="0" fontId="8" fillId="0" borderId="20" xfId="0" applyFont="1" applyBorder="1"/>
    <xf numFmtId="0" fontId="5" fillId="0" borderId="20" xfId="11" applyFont="1" applyBorder="1" applyAlignment="1">
      <alignment vertical="center"/>
    </xf>
    <xf numFmtId="2" fontId="7" fillId="0" borderId="20" xfId="11" applyNumberFormat="1" applyFont="1" applyBorder="1" applyAlignment="1">
      <alignment vertical="center"/>
    </xf>
    <xf numFmtId="0" fontId="77" fillId="0" borderId="20" xfId="11" applyFont="1" applyBorder="1" applyAlignment="1">
      <alignment vertical="center"/>
    </xf>
    <xf numFmtId="0" fontId="7" fillId="0" borderId="20" xfId="11" applyFont="1" applyBorder="1" applyAlignment="1">
      <alignment horizontal="center" vertical="center"/>
    </xf>
    <xf numFmtId="0" fontId="5" fillId="0" borderId="21" xfId="11" applyFont="1" applyBorder="1" applyAlignment="1" applyProtection="1">
      <alignment vertical="center"/>
      <protection locked="0"/>
    </xf>
    <xf numFmtId="0" fontId="6" fillId="0" borderId="22" xfId="0" applyFont="1" applyBorder="1" applyAlignment="1">
      <alignment vertical="center"/>
    </xf>
    <xf numFmtId="0" fontId="7" fillId="0" borderId="0" xfId="11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11" applyFont="1" applyBorder="1" applyAlignment="1">
      <alignment vertical="center"/>
    </xf>
    <xf numFmtId="2" fontId="7" fillId="0" borderId="0" xfId="11" applyNumberFormat="1" applyFont="1" applyBorder="1" applyAlignment="1">
      <alignment vertical="center"/>
    </xf>
    <xf numFmtId="0" fontId="77" fillId="0" borderId="0" xfId="11" applyFont="1" applyBorder="1" applyAlignment="1">
      <alignment vertical="center"/>
    </xf>
    <xf numFmtId="0" fontId="7" fillId="0" borderId="0" xfId="11" applyFont="1" applyBorder="1" applyAlignment="1">
      <alignment horizontal="center" vertical="center"/>
    </xf>
    <xf numFmtId="0" fontId="5" fillId="0" borderId="13" xfId="11" applyFont="1" applyBorder="1" applyAlignment="1" applyProtection="1">
      <alignment vertical="center"/>
      <protection locked="0"/>
    </xf>
    <xf numFmtId="0" fontId="6" fillId="0" borderId="47" xfId="0" applyFont="1" applyBorder="1" applyAlignment="1">
      <alignment vertical="center"/>
    </xf>
    <xf numFmtId="0" fontId="5" fillId="0" borderId="48" xfId="11" applyFont="1" applyBorder="1" applyAlignment="1" applyProtection="1">
      <alignment vertical="center"/>
      <protection locked="0"/>
    </xf>
    <xf numFmtId="0" fontId="8" fillId="0" borderId="49" xfId="0" applyFont="1" applyBorder="1" applyAlignment="1">
      <alignment horizontal="right" vertical="center" indent="1"/>
    </xf>
    <xf numFmtId="0" fontId="5" fillId="0" borderId="50" xfId="11" applyFont="1" applyBorder="1" applyAlignment="1" applyProtection="1">
      <alignment vertical="center"/>
      <protection locked="0"/>
    </xf>
    <xf numFmtId="0" fontId="8" fillId="0" borderId="0" xfId="12" applyFont="1" applyBorder="1" applyAlignment="1">
      <alignment horizontal="left" vertical="center"/>
    </xf>
    <xf numFmtId="0" fontId="6" fillId="0" borderId="49" xfId="0" applyFont="1" applyBorder="1" applyAlignment="1">
      <alignment vertical="center"/>
    </xf>
    <xf numFmtId="14" fontId="5" fillId="0" borderId="0" xfId="11" applyNumberFormat="1" applyFont="1" applyBorder="1" applyAlignment="1">
      <alignment vertical="center"/>
    </xf>
    <xf numFmtId="14" fontId="5" fillId="0" borderId="13" xfId="11" applyNumberFormat="1" applyFont="1" applyBorder="1" applyAlignment="1" applyProtection="1">
      <alignment vertical="center"/>
      <protection locked="0"/>
    </xf>
    <xf numFmtId="0" fontId="10" fillId="0" borderId="22" xfId="9" applyFont="1" applyBorder="1" applyAlignment="1">
      <alignment horizontal="left" vertical="center"/>
    </xf>
    <xf numFmtId="0" fontId="11" fillId="0" borderId="0" xfId="9" applyFont="1" applyBorder="1" applyAlignment="1">
      <alignment horizontal="left" vertical="center"/>
    </xf>
    <xf numFmtId="166" fontId="78" fillId="0" borderId="0" xfId="9" applyNumberFormat="1" applyFont="1" applyBorder="1" applyAlignment="1">
      <alignment horizontal="right" vertical="center"/>
    </xf>
    <xf numFmtId="170" fontId="14" fillId="0" borderId="0" xfId="2" applyNumberFormat="1" applyFont="1" applyBorder="1" applyAlignment="1">
      <alignment horizontal="right" vertical="center"/>
    </xf>
    <xf numFmtId="164" fontId="10" fillId="0" borderId="13" xfId="2" applyFont="1" applyBorder="1" applyAlignment="1">
      <alignment horizontal="left" vertical="center"/>
    </xf>
    <xf numFmtId="0" fontId="15" fillId="0" borderId="0" xfId="4" applyNumberFormat="1" applyFont="1" applyFill="1" applyBorder="1" applyAlignment="1">
      <alignment horizontal="center" vertical="center"/>
    </xf>
    <xf numFmtId="0" fontId="15" fillId="0" borderId="0" xfId="4" applyNumberFormat="1" applyFont="1" applyFill="1" applyBorder="1" applyAlignment="1">
      <alignment horizontal="center" vertical="center" wrapText="1"/>
    </xf>
    <xf numFmtId="0" fontId="0" fillId="0" borderId="26" xfId="0" applyBorder="1"/>
    <xf numFmtId="0" fontId="13" fillId="7" borderId="0" xfId="11" applyFont="1" applyFill="1" applyBorder="1" applyAlignment="1">
      <alignment vertical="center"/>
    </xf>
    <xf numFmtId="0" fontId="0" fillId="7" borderId="0" xfId="0" applyFill="1"/>
    <xf numFmtId="0" fontId="82" fillId="0" borderId="0" xfId="0" applyFont="1"/>
    <xf numFmtId="0" fontId="5" fillId="0" borderId="22" xfId="0" applyFont="1" applyBorder="1" applyAlignment="1">
      <alignment horizontal="center"/>
    </xf>
    <xf numFmtId="0" fontId="15" fillId="0" borderId="0" xfId="0" applyFont="1"/>
    <xf numFmtId="0" fontId="77" fillId="0" borderId="0" xfId="0" applyFont="1"/>
    <xf numFmtId="0" fontId="5" fillId="0" borderId="0" xfId="11" applyFont="1" applyBorder="1" applyAlignment="1">
      <alignment horizontal="left" vertical="center"/>
    </xf>
    <xf numFmtId="0" fontId="5" fillId="0" borderId="0" xfId="11" applyFont="1" applyBorder="1" applyAlignment="1">
      <alignment horizontal="left" vertical="center" indent="1"/>
    </xf>
    <xf numFmtId="0" fontId="33" fillId="0" borderId="22" xfId="0" applyFont="1" applyBorder="1" applyAlignment="1">
      <alignment horizontal="center"/>
    </xf>
    <xf numFmtId="0" fontId="51" fillId="0" borderId="0" xfId="0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33" fillId="0" borderId="0" xfId="0" applyFont="1" applyAlignment="1">
      <alignment horizontal="left" indent="1"/>
    </xf>
    <xf numFmtId="0" fontId="33" fillId="0" borderId="0" xfId="11" quotePrefix="1" applyFont="1" applyBorder="1" applyAlignment="1">
      <alignment horizontal="left" vertical="center"/>
    </xf>
    <xf numFmtId="0" fontId="70" fillId="0" borderId="0" xfId="20" applyFont="1" applyAlignment="1">
      <alignment vertical="center"/>
    </xf>
    <xf numFmtId="0" fontId="72" fillId="0" borderId="0" xfId="0" applyFont="1" applyAlignment="1">
      <alignment horizontal="center"/>
    </xf>
    <xf numFmtId="0" fontId="69" fillId="0" borderId="0" xfId="20" applyFont="1" applyAlignment="1">
      <alignment vertical="center"/>
    </xf>
    <xf numFmtId="0" fontId="0" fillId="0" borderId="0" xfId="0" quotePrefix="1" applyAlignment="1">
      <alignment horizontal="left" indent="2"/>
    </xf>
    <xf numFmtId="0" fontId="48" fillId="0" borderId="0" xfId="11" quotePrefix="1" applyFont="1" applyBorder="1" applyAlignment="1">
      <alignment horizontal="left" vertical="center" indent="1"/>
    </xf>
    <xf numFmtId="0" fontId="71" fillId="0" borderId="0" xfId="0" applyFont="1" applyAlignment="1">
      <alignment horizontal="left"/>
    </xf>
    <xf numFmtId="0" fontId="71" fillId="0" borderId="0" xfId="0" applyFont="1" applyAlignment="1">
      <alignment horizontal="center"/>
    </xf>
    <xf numFmtId="0" fontId="72" fillId="0" borderId="0" xfId="0" applyFont="1" applyAlignment="1">
      <alignment horizontal="left"/>
    </xf>
    <xf numFmtId="0" fontId="33" fillId="0" borderId="0" xfId="11" applyFont="1" applyBorder="1" applyAlignment="1">
      <alignment horizontal="left" vertical="center"/>
    </xf>
    <xf numFmtId="0" fontId="33" fillId="0" borderId="0" xfId="11" applyFont="1" applyBorder="1" applyAlignment="1">
      <alignment horizontal="left" vertical="center" indent="1"/>
    </xf>
    <xf numFmtId="0" fontId="33" fillId="0" borderId="0" xfId="8" applyFont="1" applyBorder="1" applyAlignment="1">
      <alignment vertical="center"/>
    </xf>
    <xf numFmtId="0" fontId="33" fillId="0" borderId="0" xfId="8" applyFont="1" applyBorder="1" applyAlignment="1">
      <alignment horizontal="left" vertical="center" indent="1"/>
    </xf>
    <xf numFmtId="0" fontId="33" fillId="0" borderId="0" xfId="8" applyFont="1" applyBorder="1" applyAlignment="1">
      <alignment horizontal="left" vertical="center"/>
    </xf>
    <xf numFmtId="0" fontId="48" fillId="0" borderId="0" xfId="0" applyFont="1" applyAlignment="1">
      <alignment horizontal="left"/>
    </xf>
    <xf numFmtId="0" fontId="47" fillId="0" borderId="0" xfId="0" applyFont="1"/>
    <xf numFmtId="0" fontId="48" fillId="0" borderId="0" xfId="11" applyFont="1" applyBorder="1" applyAlignment="1">
      <alignment horizontal="left" vertical="center"/>
    </xf>
    <xf numFmtId="0" fontId="73" fillId="0" borderId="0" xfId="0" applyFont="1"/>
    <xf numFmtId="164" fontId="5" fillId="3" borderId="17" xfId="2" applyFont="1" applyFill="1" applyBorder="1"/>
    <xf numFmtId="0" fontId="51" fillId="0" borderId="0" xfId="0" applyFont="1"/>
    <xf numFmtId="0" fontId="0" fillId="0" borderId="46" xfId="0" applyBorder="1" applyAlignment="1">
      <alignment horizontal="center"/>
    </xf>
    <xf numFmtId="0" fontId="0" fillId="0" borderId="28" xfId="0" applyBorder="1"/>
    <xf numFmtId="170" fontId="11" fillId="2" borderId="6" xfId="2" applyNumberFormat="1" applyFont="1" applyFill="1" applyBorder="1" applyAlignment="1">
      <alignment horizontal="right" vertical="center" wrapText="1"/>
    </xf>
    <xf numFmtId="0" fontId="15" fillId="2" borderId="7" xfId="4" applyNumberFormat="1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/>
    </xf>
    <xf numFmtId="164" fontId="11" fillId="2" borderId="35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6" fontId="13" fillId="0" borderId="0" xfId="9" applyNumberFormat="1" applyFont="1" applyBorder="1" applyAlignment="1">
      <alignment horizontal="right" vertical="center"/>
    </xf>
    <xf numFmtId="0" fontId="16" fillId="7" borderId="0" xfId="8" applyFont="1" applyFill="1" applyBorder="1" applyAlignment="1">
      <alignment vertical="center"/>
    </xf>
    <xf numFmtId="0" fontId="5" fillId="7" borderId="0" xfId="0" applyFont="1" applyFill="1"/>
    <xf numFmtId="0" fontId="5" fillId="0" borderId="0" xfId="0" applyFont="1" applyAlignment="1">
      <alignment horizontal="left" indent="1"/>
    </xf>
    <xf numFmtId="0" fontId="51" fillId="0" borderId="0" xfId="8" applyFont="1" applyBorder="1" applyAlignment="1">
      <alignment horizontal="left" vertical="center"/>
    </xf>
    <xf numFmtId="0" fontId="5" fillId="0" borderId="0" xfId="8" applyFont="1" applyBorder="1" applyAlignment="1">
      <alignment horizontal="left" vertical="center" indent="1"/>
    </xf>
    <xf numFmtId="0" fontId="5" fillId="0" borderId="0" xfId="8" applyFont="1" applyBorder="1" applyAlignment="1">
      <alignment horizontal="left" vertical="center"/>
    </xf>
    <xf numFmtId="0" fontId="0" fillId="0" borderId="22" xfId="11" applyFont="1" applyBorder="1" applyAlignment="1">
      <alignment horizontal="center"/>
    </xf>
    <xf numFmtId="0" fontId="0" fillId="16" borderId="0" xfId="11" applyFont="1" applyFill="1" applyBorder="1" applyAlignment="1">
      <alignment horizontal="center"/>
    </xf>
    <xf numFmtId="0" fontId="0" fillId="0" borderId="0" xfId="11" applyFont="1" applyBorder="1" applyAlignment="1">
      <alignment horizontal="left" vertical="center"/>
    </xf>
    <xf numFmtId="0" fontId="32" fillId="0" borderId="0" xfId="0" applyFont="1"/>
    <xf numFmtId="0" fontId="32" fillId="0" borderId="26" xfId="11" applyFont="1" applyBorder="1" applyAlignment="1">
      <alignment horizontal="center"/>
    </xf>
    <xf numFmtId="0" fontId="60" fillId="0" borderId="0" xfId="19" applyFont="1" applyAlignment="1">
      <alignment horizontal="left" vertical="center"/>
    </xf>
    <xf numFmtId="164" fontId="32" fillId="3" borderId="13" xfId="2" applyFont="1" applyFill="1" applyBorder="1"/>
    <xf numFmtId="0" fontId="61" fillId="0" borderId="0" xfId="19" applyFont="1" applyAlignment="1">
      <alignment horizontal="left" vertical="center"/>
    </xf>
    <xf numFmtId="0" fontId="13" fillId="7" borderId="0" xfId="8" applyFont="1" applyFill="1" applyBorder="1" applyAlignment="1">
      <alignment vertical="center"/>
    </xf>
    <xf numFmtId="0" fontId="5" fillId="0" borderId="26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4" fillId="0" borderId="46" xfId="0" applyFont="1" applyBorder="1" applyAlignment="1">
      <alignment horizontal="center"/>
    </xf>
    <xf numFmtId="0" fontId="15" fillId="0" borderId="0" xfId="8" applyFont="1" applyBorder="1" applyAlignment="1">
      <alignment horizontal="left" vertical="center"/>
    </xf>
    <xf numFmtId="0" fontId="11" fillId="2" borderId="56" xfId="0" applyFont="1" applyFill="1" applyBorder="1" applyAlignment="1">
      <alignment horizontal="center" vertical="center"/>
    </xf>
    <xf numFmtId="0" fontId="15" fillId="2" borderId="58" xfId="4" applyNumberFormat="1" applyFont="1" applyFill="1" applyBorder="1" applyAlignment="1">
      <alignment horizontal="center" vertical="center" wrapText="1"/>
    </xf>
    <xf numFmtId="0" fontId="15" fillId="2" borderId="58" xfId="4" applyNumberFormat="1" applyFont="1" applyFill="1" applyBorder="1" applyAlignment="1">
      <alignment horizontal="left" vertical="center"/>
    </xf>
    <xf numFmtId="0" fontId="15" fillId="2" borderId="15" xfId="4" applyNumberFormat="1" applyFont="1" applyFill="1" applyBorder="1" applyAlignment="1">
      <alignment vertical="center"/>
    </xf>
    <xf numFmtId="0" fontId="15" fillId="2" borderId="59" xfId="4" applyNumberFormat="1" applyFont="1" applyFill="1" applyBorder="1" applyAlignment="1">
      <alignment vertical="center"/>
    </xf>
    <xf numFmtId="0" fontId="15" fillId="2" borderId="59" xfId="4" applyNumberFormat="1" applyFont="1" applyFill="1" applyBorder="1" applyAlignment="1">
      <alignment horizontal="center" vertical="center"/>
    </xf>
    <xf numFmtId="2" fontId="11" fillId="2" borderId="57" xfId="5" applyNumberFormat="1" applyFont="1" applyFill="1" applyBorder="1" applyAlignment="1">
      <alignment horizontal="center" vertical="center" wrapText="1"/>
    </xf>
    <xf numFmtId="170" fontId="11" fillId="2" borderId="56" xfId="2" applyNumberFormat="1" applyFont="1" applyFill="1" applyBorder="1" applyAlignment="1">
      <alignment horizontal="right" vertical="center" wrapText="1"/>
    </xf>
    <xf numFmtId="164" fontId="11" fillId="2" borderId="57" xfId="2" applyFont="1" applyFill="1" applyBorder="1" applyAlignment="1">
      <alignment horizontal="center" vertical="center" wrapText="1"/>
    </xf>
    <xf numFmtId="0" fontId="0" fillId="7" borderId="0" xfId="11" applyFont="1" applyFill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0" xfId="0" applyFont="1"/>
    <xf numFmtId="0" fontId="17" fillId="0" borderId="0" xfId="8" applyFont="1" applyBorder="1" applyAlignment="1">
      <alignment horizontal="left" vertical="center" indent="1"/>
    </xf>
    <xf numFmtId="0" fontId="17" fillId="0" borderId="0" xfId="8" applyFont="1" applyBorder="1" applyAlignment="1">
      <alignment horizontal="left" vertical="center"/>
    </xf>
    <xf numFmtId="0" fontId="11" fillId="0" borderId="0" xfId="9" applyFont="1" applyBorder="1" applyAlignment="1">
      <alignment horizontal="center" vertical="center"/>
    </xf>
    <xf numFmtId="0" fontId="13" fillId="0" borderId="0" xfId="11" applyFont="1" applyBorder="1" applyAlignment="1">
      <alignment vertical="center"/>
    </xf>
    <xf numFmtId="0" fontId="51" fillId="0" borderId="0" xfId="4" applyNumberFormat="1" applyFont="1" applyFill="1" applyBorder="1" applyAlignment="1">
      <alignment vertical="center"/>
    </xf>
    <xf numFmtId="164" fontId="34" fillId="3" borderId="13" xfId="2" applyFont="1" applyFill="1" applyBorder="1"/>
    <xf numFmtId="0" fontId="34" fillId="0" borderId="26" xfId="11" applyFont="1" applyBorder="1" applyAlignment="1">
      <alignment horizontal="center"/>
    </xf>
    <xf numFmtId="0" fontId="0" fillId="0" borderId="26" xfId="11" applyFont="1" applyBorder="1" applyAlignment="1">
      <alignment horizontal="center"/>
    </xf>
    <xf numFmtId="0" fontId="57" fillId="0" borderId="0" xfId="0" applyFont="1" applyAlignment="1">
      <alignment horizontal="left"/>
    </xf>
    <xf numFmtId="0" fontId="59" fillId="0" borderId="0" xfId="19" applyFont="1" applyAlignment="1">
      <alignment horizontal="left" vertical="center"/>
    </xf>
    <xf numFmtId="0" fontId="58" fillId="0" borderId="0" xfId="19" applyFont="1" applyAlignment="1">
      <alignment horizontal="left" vertical="center"/>
    </xf>
    <xf numFmtId="0" fontId="11" fillId="0" borderId="0" xfId="0" applyFont="1"/>
    <xf numFmtId="0" fontId="0" fillId="0" borderId="0" xfId="8" applyFont="1" applyBorder="1" applyAlignment="1">
      <alignment horizontal="left" vertical="center" indent="1"/>
    </xf>
    <xf numFmtId="0" fontId="35" fillId="0" borderId="22" xfId="0" applyFont="1" applyBorder="1" applyAlignment="1">
      <alignment horizontal="center"/>
    </xf>
    <xf numFmtId="0" fontId="30" fillId="0" borderId="22" xfId="0" applyFont="1" applyBorder="1" applyAlignment="1">
      <alignment horizontal="center"/>
    </xf>
    <xf numFmtId="0" fontId="0" fillId="12" borderId="55" xfId="0" applyFill="1" applyBorder="1"/>
    <xf numFmtId="0" fontId="11" fillId="0" borderId="0" xfId="0" applyFont="1" applyAlignment="1">
      <alignment horizontal="left"/>
    </xf>
    <xf numFmtId="0" fontId="16" fillId="7" borderId="0" xfId="11" applyFont="1" applyFill="1" applyBorder="1" applyAlignment="1">
      <alignment vertical="center"/>
    </xf>
    <xf numFmtId="0" fontId="34" fillId="0" borderId="0" xfId="11" applyFont="1" applyBorder="1" applyAlignment="1">
      <alignment horizontal="center"/>
    </xf>
    <xf numFmtId="0" fontId="34" fillId="0" borderId="0" xfId="0" applyFont="1"/>
    <xf numFmtId="0" fontId="0" fillId="0" borderId="0" xfId="11" applyFont="1" applyBorder="1" applyAlignment="1">
      <alignment horizontal="left" vertical="center" indent="1"/>
    </xf>
    <xf numFmtId="0" fontId="10" fillId="0" borderId="0" xfId="0" applyFont="1"/>
    <xf numFmtId="0" fontId="16" fillId="0" borderId="0" xfId="11" applyFont="1" applyBorder="1" applyAlignment="1">
      <alignment vertical="center"/>
    </xf>
    <xf numFmtId="0" fontId="33" fillId="0" borderId="2" xfId="0" applyFont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33" fillId="0" borderId="46" xfId="15" applyFont="1" applyBorder="1" applyAlignment="1">
      <alignment horizontal="center" vertical="center"/>
    </xf>
    <xf numFmtId="0" fontId="33" fillId="0" borderId="0" xfId="8" applyFont="1" applyAlignment="1">
      <alignment horizontal="left" vertical="center" indent="1"/>
    </xf>
    <xf numFmtId="0" fontId="34" fillId="0" borderId="46" xfId="15" applyFont="1" applyBorder="1" applyAlignment="1">
      <alignment horizontal="center" vertical="center"/>
    </xf>
    <xf numFmtId="164" fontId="5" fillId="0" borderId="0" xfId="0" applyNumberFormat="1" applyFont="1"/>
    <xf numFmtId="0" fontId="51" fillId="8" borderId="37" xfId="19" applyFont="1" applyFill="1" applyBorder="1" applyAlignment="1">
      <alignment horizontal="right" vertical="center"/>
    </xf>
    <xf numFmtId="4" fontId="48" fillId="8" borderId="27" xfId="19" applyNumberFormat="1" applyFont="1" applyFill="1" applyBorder="1" applyAlignment="1">
      <alignment horizontal="right" vertical="center" wrapText="1"/>
    </xf>
    <xf numFmtId="172" fontId="1" fillId="0" borderId="0" xfId="19" applyNumberFormat="1"/>
    <xf numFmtId="172" fontId="48" fillId="0" borderId="34" xfId="19" applyNumberFormat="1" applyFont="1" applyBorder="1" applyAlignment="1">
      <alignment horizontal="right" vertical="center" wrapText="1"/>
    </xf>
    <xf numFmtId="42" fontId="48" fillId="10" borderId="34" xfId="19" applyNumberFormat="1" applyFont="1" applyFill="1" applyBorder="1" applyAlignment="1">
      <alignment horizontal="right" vertical="center" wrapText="1"/>
    </xf>
    <xf numFmtId="42" fontId="48" fillId="0" borderId="34" xfId="19" applyNumberFormat="1" applyFont="1" applyBorder="1" applyAlignment="1">
      <alignment horizontal="right" vertical="center" wrapText="1"/>
    </xf>
    <xf numFmtId="171" fontId="48" fillId="8" borderId="23" xfId="19" applyNumberFormat="1" applyFont="1" applyFill="1" applyBorder="1" applyAlignment="1">
      <alignment vertical="center" wrapText="1"/>
    </xf>
    <xf numFmtId="171" fontId="48" fillId="8" borderId="24" xfId="19" applyNumberFormat="1" applyFont="1" applyFill="1" applyBorder="1" applyAlignment="1">
      <alignment vertical="center" wrapText="1"/>
    </xf>
    <xf numFmtId="171" fontId="48" fillId="8" borderId="25" xfId="19" applyNumberFormat="1" applyFont="1" applyFill="1" applyBorder="1" applyAlignment="1">
      <alignment vertical="center" wrapText="1"/>
    </xf>
    <xf numFmtId="0" fontId="37" fillId="8" borderId="0" xfId="19" applyFont="1" applyFill="1" applyAlignment="1">
      <alignment horizontal="center" vertical="top"/>
    </xf>
    <xf numFmtId="0" fontId="37" fillId="8" borderId="0" xfId="19" applyFont="1" applyFill="1" applyAlignment="1">
      <alignment vertical="center"/>
    </xf>
    <xf numFmtId="0" fontId="1" fillId="8" borderId="0" xfId="19" applyFill="1" applyAlignment="1">
      <alignment horizontal="center" vertical="top"/>
    </xf>
    <xf numFmtId="3" fontId="1" fillId="8" borderId="0" xfId="19" applyNumberFormat="1" applyFill="1" applyAlignment="1">
      <alignment vertical="top"/>
    </xf>
    <xf numFmtId="4" fontId="1" fillId="8" borderId="0" xfId="19" applyNumberFormat="1" applyFill="1" applyAlignment="1">
      <alignment vertical="top"/>
    </xf>
    <xf numFmtId="175" fontId="37" fillId="8" borderId="0" xfId="19" applyNumberFormat="1" applyFont="1" applyFill="1" applyAlignment="1">
      <alignment vertical="top"/>
    </xf>
    <xf numFmtId="0" fontId="37" fillId="8" borderId="0" xfId="19" applyFont="1" applyFill="1" applyAlignment="1">
      <alignment horizontal="center" vertical="center"/>
    </xf>
    <xf numFmtId="0" fontId="1" fillId="8" borderId="0" xfId="19" applyFill="1" applyAlignment="1">
      <alignment horizontal="center" vertical="center"/>
    </xf>
    <xf numFmtId="3" fontId="1" fillId="8" borderId="0" xfId="19" applyNumberFormat="1" applyFill="1" applyAlignment="1">
      <alignment vertical="center"/>
    </xf>
    <xf numFmtId="4" fontId="1" fillId="8" borderId="0" xfId="19" applyNumberFormat="1" applyFill="1" applyAlignment="1">
      <alignment vertical="center"/>
    </xf>
    <xf numFmtId="0" fontId="31" fillId="0" borderId="22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1" fillId="0" borderId="13" xfId="0" applyFont="1" applyBorder="1" applyAlignment="1">
      <alignment horizontal="center" vertical="top" wrapText="1"/>
    </xf>
    <xf numFmtId="0" fontId="11" fillId="4" borderId="14" xfId="0" applyFont="1" applyFill="1" applyBorder="1" applyAlignment="1">
      <alignment horizontal="right"/>
    </xf>
    <xf numFmtId="0" fontId="11" fillId="4" borderId="15" xfId="0" applyFont="1" applyFill="1" applyBorder="1" applyAlignment="1">
      <alignment horizontal="right"/>
    </xf>
    <xf numFmtId="0" fontId="11" fillId="4" borderId="16" xfId="0" applyFont="1" applyFill="1" applyBorder="1" applyAlignment="1">
      <alignment horizontal="right"/>
    </xf>
    <xf numFmtId="164" fontId="11" fillId="4" borderId="56" xfId="2" applyFont="1" applyFill="1" applyBorder="1" applyAlignment="1">
      <alignment horizontal="center"/>
    </xf>
    <xf numFmtId="164" fontId="11" fillId="4" borderId="57" xfId="2" applyFont="1" applyFill="1" applyBorder="1" applyAlignment="1">
      <alignment horizontal="center"/>
    </xf>
    <xf numFmtId="175" fontId="37" fillId="0" borderId="23" xfId="19" applyNumberFormat="1" applyFont="1" applyBorder="1" applyAlignment="1">
      <alignment horizontal="right" vertical="center"/>
    </xf>
    <xf numFmtId="175" fontId="37" fillId="0" borderId="24" xfId="19" applyNumberFormat="1" applyFont="1" applyBorder="1" applyAlignment="1">
      <alignment horizontal="right" vertical="center"/>
    </xf>
    <xf numFmtId="175" fontId="37" fillId="0" borderId="25" xfId="19" applyNumberFormat="1" applyFont="1" applyBorder="1" applyAlignment="1">
      <alignment horizontal="right" vertical="center"/>
    </xf>
    <xf numFmtId="0" fontId="55" fillId="0" borderId="0" xfId="19" applyFont="1" applyAlignment="1">
      <alignment horizontal="center" vertical="center" wrapText="1"/>
    </xf>
    <xf numFmtId="0" fontId="47" fillId="0" borderId="14" xfId="19" applyFont="1" applyBorder="1" applyAlignment="1">
      <alignment horizontal="left" vertical="center"/>
    </xf>
    <xf numFmtId="0" fontId="47" fillId="0" borderId="16" xfId="19" applyFont="1" applyBorder="1" applyAlignment="1">
      <alignment horizontal="left" vertical="center"/>
    </xf>
    <xf numFmtId="171" fontId="49" fillId="0" borderId="23" xfId="19" applyNumberFormat="1" applyFont="1" applyBorder="1" applyAlignment="1">
      <alignment horizontal="left" vertical="center"/>
    </xf>
    <xf numFmtId="171" fontId="49" fillId="0" borderId="24" xfId="19" applyNumberFormat="1" applyFont="1" applyBorder="1" applyAlignment="1">
      <alignment horizontal="left" vertical="center"/>
    </xf>
    <xf numFmtId="171" fontId="49" fillId="0" borderId="25" xfId="19" applyNumberFormat="1" applyFont="1" applyBorder="1" applyAlignment="1">
      <alignment horizontal="left" vertical="center"/>
    </xf>
    <xf numFmtId="0" fontId="52" fillId="0" borderId="14" xfId="19" applyFont="1" applyBorder="1" applyAlignment="1">
      <alignment horizontal="left" vertical="center"/>
    </xf>
    <xf numFmtId="0" fontId="52" fillId="0" borderId="15" xfId="19" applyFont="1" applyBorder="1" applyAlignment="1">
      <alignment horizontal="left" vertical="center"/>
    </xf>
    <xf numFmtId="0" fontId="47" fillId="0" borderId="15" xfId="19" applyFont="1" applyBorder="1" applyAlignment="1">
      <alignment horizontal="left" vertical="center"/>
    </xf>
    <xf numFmtId="0" fontId="47" fillId="0" borderId="41" xfId="19" applyFont="1" applyBorder="1" applyAlignment="1">
      <alignment horizontal="left" vertical="center"/>
    </xf>
    <xf numFmtId="0" fontId="47" fillId="0" borderId="42" xfId="19" applyFont="1" applyBorder="1" applyAlignment="1">
      <alignment horizontal="left" vertical="center"/>
    </xf>
    <xf numFmtId="0" fontId="47" fillId="0" borderId="44" xfId="19" applyFont="1" applyBorder="1" applyAlignment="1">
      <alignment horizontal="left" vertical="center"/>
    </xf>
    <xf numFmtId="0" fontId="47" fillId="0" borderId="20" xfId="19" applyFont="1" applyBorder="1" applyAlignment="1">
      <alignment horizontal="left" vertical="center"/>
    </xf>
    <xf numFmtId="0" fontId="47" fillId="0" borderId="40" xfId="19" applyFont="1" applyBorder="1" applyAlignment="1">
      <alignment horizontal="left" vertical="center"/>
    </xf>
    <xf numFmtId="0" fontId="47" fillId="0" borderId="24" xfId="19" applyFont="1" applyBorder="1" applyAlignment="1">
      <alignment horizontal="left" vertical="center"/>
    </xf>
    <xf numFmtId="164" fontId="9" fillId="4" borderId="24" xfId="7" applyFont="1" applyFill="1" applyBorder="1" applyAlignment="1"/>
    <xf numFmtId="164" fontId="9" fillId="4" borderId="25" xfId="7" applyFont="1" applyFill="1" applyBorder="1" applyAlignment="1"/>
    <xf numFmtId="168" fontId="39" fillId="4" borderId="24" xfId="8" applyNumberFormat="1" applyFont="1" applyFill="1" applyBorder="1" applyAlignment="1">
      <alignment horizontal="right"/>
    </xf>
    <xf numFmtId="168" fontId="24" fillId="4" borderId="24" xfId="8" applyNumberFormat="1" applyFont="1" applyFill="1" applyBorder="1" applyAlignment="1">
      <alignment horizontal="right"/>
    </xf>
    <xf numFmtId="0" fontId="22" fillId="9" borderId="51" xfId="13" applyFont="1" applyFill="1" applyBorder="1" applyAlignment="1">
      <alignment horizontal="left"/>
    </xf>
    <xf numFmtId="0" fontId="22" fillId="9" borderId="12" xfId="13" applyFont="1" applyFill="1" applyBorder="1" applyAlignment="1">
      <alignment horizontal="left"/>
    </xf>
    <xf numFmtId="0" fontId="22" fillId="9" borderId="52" xfId="13" applyFont="1" applyFill="1" applyBorder="1" applyAlignment="1">
      <alignment horizontal="left"/>
    </xf>
    <xf numFmtId="0" fontId="86" fillId="9" borderId="53" xfId="13" applyFont="1" applyFill="1" applyBorder="1" applyAlignment="1">
      <alignment horizontal="left"/>
    </xf>
    <xf numFmtId="0" fontId="86" fillId="9" borderId="18" xfId="13" applyFont="1" applyFill="1" applyBorder="1" applyAlignment="1">
      <alignment horizontal="left"/>
    </xf>
    <xf numFmtId="0" fontId="86" fillId="9" borderId="54" xfId="13" applyFont="1" applyFill="1" applyBorder="1" applyAlignment="1">
      <alignment horizontal="left"/>
    </xf>
    <xf numFmtId="0" fontId="31" fillId="0" borderId="19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31" fillId="0" borderId="21" xfId="0" applyFont="1" applyBorder="1" applyAlignment="1">
      <alignment horizontal="left" vertical="top" wrapText="1"/>
    </xf>
  </cellXfs>
  <cellStyles count="22">
    <cellStyle name="Milliers" xfId="1" builtinId="3" customBuiltin="1"/>
    <cellStyle name="Milliers 2 2" xfId="3" xr:uid="{581A5837-2776-4D41-A4F8-D4838B7A34B0}"/>
    <cellStyle name="Milliers 2 2 2" xfId="4" xr:uid="{89D68645-C4C6-4F83-8DFB-2094BACCACE2}"/>
    <cellStyle name="Milliers 2 2 2 2" xfId="21" xr:uid="{955DB9A4-48AE-4882-89F1-63636ED8DB0A}"/>
    <cellStyle name="Milliers 7" xfId="5" xr:uid="{A7DA8317-38E8-4C9E-9AF1-B0668FCFC84D}"/>
    <cellStyle name="Monétaire" xfId="2" builtinId="4" customBuiltin="1"/>
    <cellStyle name="Monétaire 2" xfId="6" xr:uid="{C455CAB3-D65D-4AF8-BE1F-7E081165109A}"/>
    <cellStyle name="Monétaire 3" xfId="7" xr:uid="{B15AC776-FBC8-4C8D-B2BA-BC0119C63F84}"/>
    <cellStyle name="Normal" xfId="0" builtinId="0" customBuiltin="1"/>
    <cellStyle name="Normal 11" xfId="15" xr:uid="{44FB451F-0768-4948-A92D-86E3DCE6E5D0}"/>
    <cellStyle name="Normal 12" xfId="19" xr:uid="{8E98CA4D-41D9-49F3-9D93-CB0B6732D0A7}"/>
    <cellStyle name="Normal 2" xfId="8" xr:uid="{478A872D-4882-4A09-AE6D-123C74FB5C4E}"/>
    <cellStyle name="Normal 2 2" xfId="9" xr:uid="{AEC4A6C6-7846-4F2E-BD15-D30066DDD5B7}"/>
    <cellStyle name="Normal 2 2 2" xfId="10" xr:uid="{97A1F86B-0DD2-44B8-A6E9-66F582A3F30D}"/>
    <cellStyle name="Normal 2 2 2 2" xfId="11" xr:uid="{49869838-8DAD-49FD-9C6A-1B094F1F0726}"/>
    <cellStyle name="Normal 2 2 2 2 2" xfId="20" xr:uid="{700A8EA7-96FF-4596-9CF6-E8D4F3AF8EA6}"/>
    <cellStyle name="Normal 2 3" xfId="17" xr:uid="{5B718DC5-2D07-4E0F-87BE-013F242B7C31}"/>
    <cellStyle name="Normal 3" xfId="16" xr:uid="{0EEFD55D-B5E1-450D-BE39-DA8D35D8BF9B}"/>
    <cellStyle name="Normal 3 7" xfId="12" xr:uid="{36C246A5-F045-4903-8251-7C1364CB8A37}"/>
    <cellStyle name="Normal 8 3" xfId="13" xr:uid="{CFF38CA7-AD1E-4DDB-9EA2-71FD1F9C9B14}"/>
    <cellStyle name="Normal 8 3 2" xfId="14" xr:uid="{E16B3FE0-D55F-4B64-9FB0-93AFF19A03E7}"/>
    <cellStyle name="Pourcentage 2" xfId="18" xr:uid="{01C53E67-FD76-4F7B-8A5A-14F951FA7F01}"/>
  </cellStyles>
  <dxfs count="0"/>
  <tableStyles count="0" defaultTableStyle="TableStyleMedium2" defaultPivotStyle="PivotStyleLight16"/>
  <colors>
    <mruColors>
      <color rgb="FF0000FF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E50502F3-7092-460E-BA37-30BA01CEBA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C13BBAD9-BA40-407C-BBA5-EFD42B61B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630B1869-15F2-F51A-BED3-97C5619EF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8BDE9AF4-F6B9-44F8-A7AA-1A133B836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B08100E1-AE8F-B0B0-77A1-E5B0BFC71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E2402CCA-B041-224D-750F-E6CE5F2F8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A6FEF733-F301-4352-80E1-D5124CD77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55046</xdr:colOff>
      <xdr:row>7</xdr:row>
      <xdr:rowOff>50932</xdr:rowOff>
    </xdr:from>
    <xdr:ext cx="614047" cy="708230"/>
    <xdr:pic>
      <xdr:nvPicPr>
        <xdr:cNvPr id="2" name="Image 1">
          <a:extLst>
            <a:ext uri="{FF2B5EF4-FFF2-40B4-BE49-F238E27FC236}">
              <a16:creationId xmlns:a16="http://schemas.microsoft.com/office/drawing/2014/main" id="{31938ACE-73D6-4DDB-467D-3C1F1D725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199046" y="1451107"/>
          <a:ext cx="614047" cy="70823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91440</xdr:colOff>
      <xdr:row>8</xdr:row>
      <xdr:rowOff>11430</xdr:rowOff>
    </xdr:from>
    <xdr:ext cx="584749" cy="759381"/>
    <xdr:pic>
      <xdr:nvPicPr>
        <xdr:cNvPr id="2" name="Image 3">
          <a:extLst>
            <a:ext uri="{FF2B5EF4-FFF2-40B4-BE49-F238E27FC236}">
              <a16:creationId xmlns:a16="http://schemas.microsoft.com/office/drawing/2014/main" id="{2566F525-8FBB-D3B3-6FFE-DF79803FC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806690" y="1640205"/>
          <a:ext cx="584749" cy="75938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75\1&#176;\PALAIS%20DE%20JUSTICE\PROJET%20PALAIS%20DE%20LA%20CITE\Z-22056-PALAIS%20CITE%20NORD\06-PRO-DCE\_TO2\20-Pi&#232;cesEcrites\_Economie\Avril%202025\PCN_DCE_BPU_v2.xlsx" TargetMode="External"/><Relationship Id="rId1" Type="http://schemas.openxmlformats.org/officeDocument/2006/relationships/externalLinkPath" Target="/75/1&#176;/PALAIS%20DE%20JUSTICE/PROJET%20PALAIS%20DE%20LA%20CITE/Z-22056-PALAIS%20CITE%20NORD/06-PRO-DCE/_TO2/20-Pi&#232;cesEcrites/_Economie/Avril%202025/PCN_DCE_BPU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OT_1"/>
      <sheetName val="LOT_2"/>
      <sheetName val="LOT_3"/>
      <sheetName val="LOT_4"/>
    </sheetNames>
    <sheetDataSet>
      <sheetData sheetId="0">
        <row r="10">
          <cell r="B10"/>
          <cell r="I10"/>
          <cell r="J10"/>
          <cell r="L10"/>
          <cell r="M10"/>
        </row>
        <row r="11">
          <cell r="B11"/>
          <cell r="C11" t="str">
            <v>CE1 Installations de chantier</v>
          </cell>
          <cell r="D11"/>
          <cell r="E11"/>
          <cell r="F11"/>
          <cell r="G11"/>
          <cell r="H11"/>
          <cell r="I11"/>
          <cell r="J11"/>
          <cell r="L11"/>
          <cell r="M11"/>
        </row>
        <row r="12"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</row>
        <row r="13">
          <cell r="B13" t="str">
            <v>1.1</v>
          </cell>
          <cell r="C13" t="str">
            <v>Constat d'état des lieux et reportage photographique</v>
          </cell>
          <cell r="D13"/>
          <cell r="E13"/>
          <cell r="F13"/>
          <cell r="G13"/>
          <cell r="H13"/>
          <cell r="I13" t="str">
            <v>ens</v>
          </cell>
          <cell r="J13"/>
          <cell r="K13"/>
          <cell r="L13">
            <v>3300</v>
          </cell>
          <cell r="M13"/>
        </row>
        <row r="14"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</row>
        <row r="15">
          <cell r="B15" t="str">
            <v>1.2</v>
          </cell>
          <cell r="C15" t="str">
            <v>Panneaux de chantier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</row>
        <row r="16">
          <cell r="B16" t="str">
            <v>1.2.1</v>
          </cell>
          <cell r="C16" t="str">
            <v>Fourniture et pose</v>
          </cell>
          <cell r="D16"/>
          <cell r="E16"/>
          <cell r="F16"/>
          <cell r="G16"/>
          <cell r="H16"/>
          <cell r="I16" t="str">
            <v>U</v>
          </cell>
          <cell r="J16"/>
          <cell r="K16"/>
          <cell r="L16">
            <v>1197.5</v>
          </cell>
          <cell r="M16"/>
        </row>
        <row r="17">
          <cell r="B17" t="str">
            <v>1.2.2</v>
          </cell>
          <cell r="C17" t="str">
            <v>Entretien et dépose</v>
          </cell>
          <cell r="D17"/>
          <cell r="E17"/>
          <cell r="F17"/>
          <cell r="G17"/>
          <cell r="H17"/>
          <cell r="I17" t="str">
            <v>U</v>
          </cell>
          <cell r="J17"/>
          <cell r="K17"/>
          <cell r="L17">
            <v>201.25</v>
          </cell>
          <cell r="M17"/>
        </row>
        <row r="18"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</row>
        <row r="19">
          <cell r="B19" t="str">
            <v>1.3</v>
          </cell>
          <cell r="C19" t="str">
            <v>Maintenance de la base-vie</v>
          </cell>
          <cell r="D19"/>
          <cell r="E19"/>
          <cell r="F19"/>
          <cell r="G19"/>
          <cell r="H19"/>
          <cell r="I19" t="str">
            <v>mois</v>
          </cell>
          <cell r="J19"/>
          <cell r="K19"/>
          <cell r="L19">
            <v>500</v>
          </cell>
          <cell r="M19"/>
        </row>
        <row r="20">
          <cell r="B20"/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</row>
        <row r="21">
          <cell r="B21" t="str">
            <v>1.4</v>
          </cell>
          <cell r="C21" t="str">
            <v>Cloisonnement de chantier</v>
          </cell>
          <cell r="D21"/>
          <cell r="E21"/>
          <cell r="F21"/>
          <cell r="G21"/>
          <cell r="H21"/>
          <cell r="I21"/>
          <cell r="J21"/>
          <cell r="K21"/>
          <cell r="L21"/>
          <cell r="M21"/>
        </row>
        <row r="22">
          <cell r="B22" t="str">
            <v>1.4.1</v>
          </cell>
          <cell r="C22" t="str">
            <v>Cloisons de recoupement CF 1H</v>
          </cell>
          <cell r="D22"/>
          <cell r="E22"/>
          <cell r="F22"/>
          <cell r="G22"/>
          <cell r="H22"/>
          <cell r="I22"/>
          <cell r="J22"/>
          <cell r="K22"/>
          <cell r="L22"/>
          <cell r="M22"/>
        </row>
        <row r="23">
          <cell r="B23" t="str">
            <v>1.4.1.1</v>
          </cell>
          <cell r="C23" t="str">
            <v>Amenée et installation</v>
          </cell>
          <cell r="D23"/>
          <cell r="E23"/>
          <cell r="F23"/>
          <cell r="G23"/>
          <cell r="H23"/>
          <cell r="I23" t="str">
            <v>m2</v>
          </cell>
          <cell r="J23"/>
          <cell r="K23"/>
          <cell r="L23">
            <v>101</v>
          </cell>
          <cell r="M23"/>
        </row>
        <row r="24">
          <cell r="B24" t="str">
            <v>1.4.1.2</v>
          </cell>
          <cell r="C24" t="str">
            <v>Location, entretien, dépose et repli</v>
          </cell>
          <cell r="D24"/>
          <cell r="E24"/>
          <cell r="F24"/>
          <cell r="G24"/>
          <cell r="H24"/>
          <cell r="I24" t="str">
            <v>mois</v>
          </cell>
          <cell r="J24"/>
          <cell r="K24"/>
          <cell r="L24">
            <v>14</v>
          </cell>
          <cell r="M24"/>
        </row>
        <row r="25">
          <cell r="B25" t="str">
            <v>1.4.2</v>
          </cell>
          <cell r="C25" t="str">
            <v>Clôture de chantier en bardage bois sur stabilisateurs béton</v>
          </cell>
          <cell r="D25"/>
          <cell r="E25"/>
          <cell r="F25"/>
          <cell r="G25"/>
          <cell r="H25"/>
          <cell r="I25"/>
          <cell r="J25"/>
          <cell r="K25"/>
          <cell r="L25"/>
          <cell r="M25"/>
        </row>
        <row r="26">
          <cell r="B26" t="str">
            <v>1.4.2.1</v>
          </cell>
          <cell r="C26" t="str">
            <v>Amenée et installation</v>
          </cell>
          <cell r="D26"/>
          <cell r="E26"/>
          <cell r="F26"/>
          <cell r="G26"/>
          <cell r="H26"/>
          <cell r="I26" t="str">
            <v>ml</v>
          </cell>
          <cell r="J26"/>
          <cell r="K26"/>
          <cell r="L26">
            <v>160</v>
          </cell>
          <cell r="M26"/>
        </row>
        <row r="27">
          <cell r="B27" t="str">
            <v>1.4.2.2</v>
          </cell>
          <cell r="C27" t="str">
            <v>Location, entretien, dépose et repli</v>
          </cell>
          <cell r="D27"/>
          <cell r="E27"/>
          <cell r="F27"/>
          <cell r="G27"/>
          <cell r="H27"/>
          <cell r="I27" t="str">
            <v>mois</v>
          </cell>
          <cell r="J27"/>
          <cell r="K27"/>
          <cell r="L27">
            <v>875</v>
          </cell>
          <cell r="M27"/>
        </row>
        <row r="28">
          <cell r="B28" t="str">
            <v>1.4.2.3</v>
          </cell>
          <cell r="C28" t="str">
            <v>Porte et portail d'accès</v>
          </cell>
          <cell r="D28"/>
          <cell r="E28"/>
          <cell r="F28"/>
          <cell r="G28"/>
          <cell r="H28"/>
          <cell r="I28" t="str">
            <v>U</v>
          </cell>
          <cell r="J28"/>
          <cell r="K28"/>
          <cell r="L28">
            <v>810</v>
          </cell>
          <cell r="M28"/>
        </row>
        <row r="29">
          <cell r="B29"/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</row>
        <row r="30">
          <cell r="B30" t="str">
            <v>1.5</v>
          </cell>
          <cell r="C30" t="str">
            <v>Portes de chantier et contrôle d'accès</v>
          </cell>
          <cell r="D30"/>
          <cell r="E30"/>
          <cell r="F30"/>
          <cell r="G30"/>
          <cell r="H30"/>
          <cell r="I30" t="str">
            <v>U</v>
          </cell>
          <cell r="J30"/>
          <cell r="K30"/>
          <cell r="L30">
            <v>1039</v>
          </cell>
          <cell r="M30"/>
        </row>
        <row r="31">
          <cell r="B31"/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</row>
        <row r="32">
          <cell r="B32" t="str">
            <v>1.6</v>
          </cell>
          <cell r="C32" t="str">
            <v>Protections des sols</v>
          </cell>
          <cell r="D32"/>
          <cell r="E32"/>
          <cell r="F32"/>
          <cell r="G32"/>
          <cell r="H32"/>
          <cell r="I32"/>
          <cell r="J32"/>
          <cell r="K32"/>
          <cell r="L32"/>
          <cell r="M32"/>
        </row>
        <row r="33">
          <cell r="B33" t="str">
            <v>1.6.1</v>
          </cell>
          <cell r="C33" t="str">
            <v>Par dalle caoutchouc</v>
          </cell>
          <cell r="D33"/>
          <cell r="E33"/>
          <cell r="F33"/>
          <cell r="G33"/>
          <cell r="H33"/>
          <cell r="I33"/>
          <cell r="J33"/>
          <cell r="K33"/>
          <cell r="L33"/>
          <cell r="M33"/>
        </row>
        <row r="34">
          <cell r="B34" t="str">
            <v>1.6.1.1</v>
          </cell>
          <cell r="C34" t="str">
            <v>Amenée et mise en œuvre</v>
          </cell>
          <cell r="D34"/>
          <cell r="E34"/>
          <cell r="F34"/>
          <cell r="G34"/>
          <cell r="H34"/>
          <cell r="I34" t="str">
            <v>m2</v>
          </cell>
          <cell r="J34"/>
          <cell r="K34"/>
          <cell r="L34">
            <v>17</v>
          </cell>
          <cell r="M34"/>
        </row>
        <row r="35">
          <cell r="B35" t="str">
            <v>1.6.1.2</v>
          </cell>
          <cell r="C35" t="str">
            <v>Location, entretien, dépose et repli</v>
          </cell>
          <cell r="D35"/>
          <cell r="E35"/>
          <cell r="F35"/>
          <cell r="G35"/>
          <cell r="H35"/>
          <cell r="I35" t="str">
            <v>mois</v>
          </cell>
          <cell r="J35"/>
          <cell r="K35"/>
          <cell r="L35">
            <v>138</v>
          </cell>
          <cell r="M35"/>
        </row>
        <row r="36">
          <cell r="B36"/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</row>
        <row r="37">
          <cell r="B37" t="str">
            <v>1.6.2</v>
          </cell>
          <cell r="C37" t="str">
            <v>Protection par géotextile</v>
          </cell>
          <cell r="D37"/>
          <cell r="E37"/>
          <cell r="F37"/>
          <cell r="G37"/>
          <cell r="H37"/>
          <cell r="I37"/>
          <cell r="J37"/>
          <cell r="K37"/>
          <cell r="L37"/>
          <cell r="M37"/>
        </row>
        <row r="38">
          <cell r="B38" t="str">
            <v>1.6.2.1</v>
          </cell>
          <cell r="C38" t="str">
            <v>Amenée et mise en œuvre</v>
          </cell>
          <cell r="D38"/>
          <cell r="E38"/>
          <cell r="F38"/>
          <cell r="G38"/>
          <cell r="H38"/>
          <cell r="I38" t="str">
            <v>m2</v>
          </cell>
          <cell r="J38"/>
          <cell r="K38"/>
          <cell r="L38">
            <v>50</v>
          </cell>
          <cell r="M38"/>
        </row>
        <row r="39">
          <cell r="B39" t="str">
            <v>1.6.2.2</v>
          </cell>
          <cell r="C39" t="str">
            <v>Location, entretien, dépose et repli</v>
          </cell>
          <cell r="D39"/>
          <cell r="E39"/>
          <cell r="F39"/>
          <cell r="G39"/>
          <cell r="H39"/>
          <cell r="I39" t="str">
            <v>mois</v>
          </cell>
          <cell r="J39"/>
          <cell r="K39"/>
          <cell r="L39">
            <v>25</v>
          </cell>
          <cell r="M39"/>
        </row>
        <row r="40">
          <cell r="B40"/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</row>
        <row r="41">
          <cell r="B41" t="str">
            <v>1.7</v>
          </cell>
          <cell r="C41" t="str">
            <v>Installations d'échafaudages</v>
          </cell>
          <cell r="D41"/>
          <cell r="E41"/>
          <cell r="F41"/>
          <cell r="G41"/>
          <cell r="H41"/>
          <cell r="I41"/>
          <cell r="J41"/>
          <cell r="K41"/>
          <cell r="L41"/>
          <cell r="M41"/>
        </row>
        <row r="42">
          <cell r="B42" t="str">
            <v>1.7.1</v>
          </cell>
          <cell r="C42" t="str">
            <v>Sapine et moyen de levage</v>
          </cell>
          <cell r="D42"/>
          <cell r="E42"/>
          <cell r="F42"/>
          <cell r="G42"/>
          <cell r="H42"/>
          <cell r="I42"/>
          <cell r="J42"/>
          <cell r="K42"/>
          <cell r="L42"/>
          <cell r="M42"/>
        </row>
        <row r="43">
          <cell r="B43" t="str">
            <v>1.7.1.1</v>
          </cell>
          <cell r="C43" t="str">
            <v>Amenée et installation</v>
          </cell>
          <cell r="D43"/>
          <cell r="E43"/>
          <cell r="F43"/>
          <cell r="G43"/>
          <cell r="H43"/>
          <cell r="I43" t="str">
            <v>U</v>
          </cell>
          <cell r="J43"/>
          <cell r="K43"/>
          <cell r="L43">
            <v>3000</v>
          </cell>
          <cell r="M43"/>
        </row>
        <row r="44">
          <cell r="B44" t="str">
            <v>1.7.1.2</v>
          </cell>
          <cell r="C44" t="str">
            <v>Location, entretien</v>
          </cell>
          <cell r="D44"/>
          <cell r="E44"/>
          <cell r="F44"/>
          <cell r="G44"/>
          <cell r="H44"/>
          <cell r="I44" t="str">
            <v>mois</v>
          </cell>
          <cell r="J44"/>
          <cell r="K44"/>
          <cell r="L44">
            <v>200</v>
          </cell>
          <cell r="M44"/>
        </row>
        <row r="45">
          <cell r="B45" t="str">
            <v>1.7.1.3</v>
          </cell>
          <cell r="C45" t="str">
            <v>Dépose et repli</v>
          </cell>
          <cell r="D45"/>
          <cell r="E45"/>
          <cell r="F45"/>
          <cell r="G45"/>
          <cell r="H45"/>
          <cell r="I45" t="str">
            <v>U</v>
          </cell>
          <cell r="J45"/>
          <cell r="K45"/>
          <cell r="L45">
            <v>50</v>
          </cell>
          <cell r="M45"/>
        </row>
        <row r="46">
          <cell r="B46"/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</row>
        <row r="47">
          <cell r="B47" t="str">
            <v>1.7.2</v>
          </cell>
          <cell r="C47" t="str">
            <v>Sapine roulante</v>
          </cell>
          <cell r="D47"/>
          <cell r="E47"/>
          <cell r="F47"/>
          <cell r="G47"/>
          <cell r="H47"/>
          <cell r="I47"/>
          <cell r="J47"/>
          <cell r="K47"/>
          <cell r="L47"/>
          <cell r="M47"/>
        </row>
        <row r="48">
          <cell r="B48" t="str">
            <v>1.7.2.1</v>
          </cell>
          <cell r="C48" t="str">
            <v>Amenée et installation</v>
          </cell>
          <cell r="D48"/>
          <cell r="E48"/>
          <cell r="F48"/>
          <cell r="G48"/>
          <cell r="H48"/>
          <cell r="I48" t="str">
            <v>U</v>
          </cell>
          <cell r="J48"/>
          <cell r="K48"/>
          <cell r="L48">
            <v>1490</v>
          </cell>
          <cell r="M48"/>
        </row>
        <row r="49">
          <cell r="B49" t="str">
            <v>1.7.2.2</v>
          </cell>
          <cell r="C49" t="str">
            <v>Location, entretien, dépose et repli</v>
          </cell>
          <cell r="D49"/>
          <cell r="E49"/>
          <cell r="F49"/>
          <cell r="G49"/>
          <cell r="H49"/>
          <cell r="I49" t="str">
            <v>mois</v>
          </cell>
          <cell r="J49"/>
          <cell r="K49"/>
          <cell r="L49">
            <v>181</v>
          </cell>
          <cell r="M49"/>
        </row>
        <row r="50">
          <cell r="B50"/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</row>
        <row r="51">
          <cell r="B51" t="str">
            <v>1.7.3</v>
          </cell>
          <cell r="C51" t="str">
            <v>Echafaudage de pied formant support pour les réseaux (achat)</v>
          </cell>
          <cell r="D51"/>
          <cell r="E51"/>
          <cell r="F51"/>
          <cell r="G51"/>
          <cell r="H51"/>
          <cell r="I51" t="str">
            <v>ml</v>
          </cell>
          <cell r="J51"/>
          <cell r="K51"/>
          <cell r="L51">
            <v>550</v>
          </cell>
          <cell r="M51"/>
        </row>
        <row r="52">
          <cell r="B52"/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</row>
        <row r="53">
          <cell r="B53" t="str">
            <v>1.8</v>
          </cell>
          <cell r="C53" t="str">
            <v>Moyens d'accès spécifique</v>
          </cell>
          <cell r="D53"/>
          <cell r="E53"/>
          <cell r="F53"/>
          <cell r="G53"/>
          <cell r="H53"/>
          <cell r="I53"/>
          <cell r="J53"/>
          <cell r="K53"/>
          <cell r="L53"/>
          <cell r="M53"/>
        </row>
        <row r="54">
          <cell r="B54" t="str">
            <v>1.8.1</v>
          </cell>
          <cell r="C54" t="str">
            <v>Pour interventions dans les escaliers</v>
          </cell>
          <cell r="D54"/>
          <cell r="E54"/>
          <cell r="F54"/>
          <cell r="G54"/>
          <cell r="H54"/>
          <cell r="I54" t="str">
            <v>ens</v>
          </cell>
          <cell r="J54"/>
          <cell r="K54"/>
          <cell r="L54">
            <v>3176</v>
          </cell>
          <cell r="M54"/>
        </row>
        <row r="55">
          <cell r="B55" t="str">
            <v>1.8.2</v>
          </cell>
          <cell r="C55" t="str">
            <v>Accès protégé aux intérieurs : tunnel en bardage bois</v>
          </cell>
          <cell r="D55"/>
          <cell r="E55"/>
          <cell r="F55"/>
          <cell r="G55"/>
          <cell r="H55"/>
          <cell r="I55"/>
          <cell r="J55"/>
          <cell r="K55"/>
          <cell r="L55"/>
          <cell r="M55"/>
        </row>
        <row r="56">
          <cell r="B56" t="str">
            <v>1.8.2.1</v>
          </cell>
          <cell r="C56" t="str">
            <v>Amenée et mise en œuvre</v>
          </cell>
          <cell r="D56"/>
          <cell r="E56"/>
          <cell r="F56"/>
          <cell r="G56"/>
          <cell r="H56"/>
          <cell r="I56" t="str">
            <v>ml</v>
          </cell>
          <cell r="J56"/>
          <cell r="K56"/>
          <cell r="L56">
            <v>350</v>
          </cell>
          <cell r="M56"/>
        </row>
        <row r="57">
          <cell r="B57" t="str">
            <v>1.8.2.2</v>
          </cell>
          <cell r="C57" t="str">
            <v>Location, entretien, dépose et repli</v>
          </cell>
          <cell r="D57"/>
          <cell r="E57"/>
          <cell r="F57"/>
          <cell r="G57"/>
          <cell r="H57"/>
          <cell r="I57" t="str">
            <v>ml</v>
          </cell>
          <cell r="J57"/>
          <cell r="K57"/>
          <cell r="L57">
            <v>47</v>
          </cell>
          <cell r="M57"/>
        </row>
        <row r="58">
          <cell r="B58"/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</row>
        <row r="59">
          <cell r="B59" t="str">
            <v>1.9</v>
          </cell>
          <cell r="C59" t="str">
            <v>Garde-corps métallique en acier galvanisé du commerce</v>
          </cell>
          <cell r="D59"/>
          <cell r="E59"/>
          <cell r="F59"/>
          <cell r="G59"/>
          <cell r="H59"/>
          <cell r="I59" t="str">
            <v>ml</v>
          </cell>
          <cell r="J59"/>
          <cell r="K59"/>
          <cell r="L59">
            <v>600</v>
          </cell>
          <cell r="M59"/>
        </row>
        <row r="60">
          <cell r="B60"/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/>
        </row>
        <row r="61">
          <cell r="B61"/>
          <cell r="C61" t="str">
            <v>CE2 Curage</v>
          </cell>
          <cell r="D61"/>
          <cell r="E61"/>
          <cell r="F61"/>
          <cell r="G61"/>
          <cell r="H61"/>
          <cell r="I61"/>
          <cell r="J61"/>
          <cell r="K61"/>
          <cell r="L61"/>
          <cell r="M61"/>
        </row>
        <row r="62"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/>
        </row>
        <row r="63">
          <cell r="B63" t="str">
            <v>2.1</v>
          </cell>
          <cell r="C63" t="str">
            <v>Déposes en démolition pour mise à nu des zones de travaux</v>
          </cell>
          <cell r="D63"/>
          <cell r="E63"/>
          <cell r="F63"/>
          <cell r="G63"/>
          <cell r="H63"/>
          <cell r="I63"/>
          <cell r="J63"/>
          <cell r="K63"/>
          <cell r="L63"/>
          <cell r="M63"/>
        </row>
        <row r="64">
          <cell r="B64" t="str">
            <v>2.1.1</v>
          </cell>
          <cell r="C64" t="str">
            <v xml:space="preserve">Déposes de second œuvre niveaux courants </v>
          </cell>
          <cell r="D64"/>
          <cell r="E64"/>
          <cell r="F64"/>
          <cell r="G64"/>
          <cell r="H64"/>
          <cell r="I64"/>
          <cell r="J64"/>
          <cell r="K64"/>
          <cell r="L64"/>
          <cell r="M64"/>
        </row>
        <row r="65">
          <cell r="B65" t="str">
            <v>2.1.1.1</v>
          </cell>
          <cell r="C65" t="str">
            <v>Espaces partiellement curés (zones 1 et 2b)</v>
          </cell>
          <cell r="D65"/>
          <cell r="E65"/>
          <cell r="F65"/>
          <cell r="G65"/>
          <cell r="H65"/>
          <cell r="I65" t="str">
            <v>m2</v>
          </cell>
          <cell r="J65"/>
          <cell r="K65"/>
          <cell r="L65">
            <v>45</v>
          </cell>
          <cell r="M65"/>
        </row>
        <row r="66">
          <cell r="B66" t="str">
            <v>2.1.1.2</v>
          </cell>
          <cell r="C66" t="str">
            <v>Espaces à restructurer (zones 2b, 3 et 4)</v>
          </cell>
          <cell r="D66"/>
          <cell r="E66"/>
          <cell r="F66"/>
          <cell r="G66"/>
          <cell r="H66"/>
          <cell r="I66" t="str">
            <v>m2</v>
          </cell>
          <cell r="J66"/>
          <cell r="K66"/>
          <cell r="L66">
            <v>59</v>
          </cell>
          <cell r="M66"/>
        </row>
        <row r="67">
          <cell r="B67"/>
          <cell r="C67"/>
          <cell r="D67"/>
          <cell r="E67"/>
          <cell r="F67"/>
          <cell r="G67"/>
          <cell r="H67"/>
          <cell r="I67"/>
          <cell r="J67"/>
          <cell r="K67"/>
          <cell r="L67"/>
          <cell r="M67"/>
        </row>
        <row r="68">
          <cell r="B68" t="str">
            <v>2.1.2</v>
          </cell>
          <cell r="C68" t="str">
            <v>Dépose de second œuvre en sous-sol</v>
          </cell>
          <cell r="D68"/>
          <cell r="E68"/>
          <cell r="F68"/>
          <cell r="G68"/>
          <cell r="H68"/>
          <cell r="I68" t="str">
            <v>m2</v>
          </cell>
          <cell r="J68"/>
          <cell r="K68"/>
          <cell r="L68">
            <v>33</v>
          </cell>
          <cell r="M68"/>
        </row>
        <row r="69"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/>
        </row>
        <row r="70">
          <cell r="B70"/>
          <cell r="C70" t="str">
            <v>CE3 Dépollution</v>
          </cell>
          <cell r="D70"/>
          <cell r="E70"/>
          <cell r="F70"/>
          <cell r="G70"/>
          <cell r="H70"/>
          <cell r="I70"/>
          <cell r="J70"/>
          <cell r="K70"/>
          <cell r="L70"/>
          <cell r="M70"/>
        </row>
        <row r="71">
          <cell r="B71"/>
          <cell r="C71"/>
          <cell r="D71"/>
          <cell r="E71"/>
          <cell r="F71"/>
          <cell r="G71"/>
          <cell r="H71"/>
          <cell r="I71"/>
          <cell r="J71"/>
          <cell r="K71"/>
          <cell r="L71"/>
          <cell r="M71"/>
        </row>
        <row r="72">
          <cell r="B72"/>
          <cell r="C72" t="str">
            <v>Confère LBE</v>
          </cell>
          <cell r="D72"/>
          <cell r="E72"/>
          <cell r="F72"/>
          <cell r="G72"/>
          <cell r="H72"/>
          <cell r="I72"/>
          <cell r="J72"/>
          <cell r="K72"/>
          <cell r="L72"/>
          <cell r="M72"/>
        </row>
        <row r="73">
          <cell r="B73"/>
          <cell r="C73"/>
          <cell r="D73"/>
          <cell r="E73"/>
          <cell r="F73"/>
          <cell r="G73"/>
          <cell r="H73"/>
          <cell r="I73"/>
          <cell r="J73"/>
          <cell r="K73"/>
          <cell r="L73"/>
          <cell r="M73"/>
        </row>
        <row r="74">
          <cell r="B74"/>
          <cell r="C74" t="str">
            <v>CE4 Démolition - Maçonnerie gros œuvre - Béton - Structure métallique</v>
          </cell>
          <cell r="D74"/>
          <cell r="E74"/>
          <cell r="F74"/>
          <cell r="G74"/>
          <cell r="H74"/>
          <cell r="I74"/>
          <cell r="J74"/>
          <cell r="K74"/>
          <cell r="L74"/>
          <cell r="M74"/>
        </row>
        <row r="75">
          <cell r="B75"/>
          <cell r="C75"/>
          <cell r="D75"/>
          <cell r="E75"/>
          <cell r="F75"/>
          <cell r="G75"/>
          <cell r="H75"/>
          <cell r="I75"/>
          <cell r="J75"/>
          <cell r="K75"/>
          <cell r="L75"/>
          <cell r="M75"/>
        </row>
        <row r="76">
          <cell r="B76"/>
          <cell r="C76" t="str">
            <v>Confère KHEPHREN</v>
          </cell>
          <cell r="D76"/>
          <cell r="E76"/>
          <cell r="F76"/>
          <cell r="G76"/>
          <cell r="H76"/>
          <cell r="I76"/>
          <cell r="J76"/>
          <cell r="K76"/>
          <cell r="L76"/>
          <cell r="M76"/>
        </row>
        <row r="77">
          <cell r="B77"/>
          <cell r="C77"/>
          <cell r="D77"/>
          <cell r="E77"/>
          <cell r="F77"/>
          <cell r="G77"/>
          <cell r="H77"/>
          <cell r="I77"/>
          <cell r="J77"/>
          <cell r="K77"/>
          <cell r="L77"/>
          <cell r="M77"/>
        </row>
        <row r="78">
          <cell r="B78" t="str">
            <v>4.1</v>
          </cell>
          <cell r="C78" t="str">
            <v>Aménagement de la zone 2b - tranche ferme : espaces d'accueil des groupes</v>
          </cell>
          <cell r="D78"/>
          <cell r="E78"/>
          <cell r="F78"/>
          <cell r="G78"/>
          <cell r="H78"/>
          <cell r="I78"/>
          <cell r="J78"/>
          <cell r="K78"/>
          <cell r="L78"/>
          <cell r="M78"/>
        </row>
        <row r="79">
          <cell r="B79"/>
          <cell r="C79"/>
          <cell r="D79"/>
          <cell r="E79"/>
          <cell r="F79"/>
          <cell r="G79"/>
          <cell r="H79"/>
          <cell r="I79"/>
          <cell r="J79"/>
          <cell r="K79"/>
          <cell r="L79"/>
          <cell r="M79"/>
        </row>
        <row r="80">
          <cell r="B80" t="str">
            <v>4.1.1</v>
          </cell>
          <cell r="C80" t="str">
            <v>Chape en béton</v>
          </cell>
          <cell r="D80"/>
          <cell r="E80"/>
          <cell r="F80"/>
          <cell r="G80"/>
          <cell r="H80"/>
          <cell r="I80"/>
          <cell r="J80"/>
          <cell r="K80"/>
          <cell r="L80"/>
          <cell r="M80"/>
        </row>
        <row r="81">
          <cell r="B81" t="str">
            <v>4.1.1.1</v>
          </cell>
          <cell r="C81" t="str">
            <v>Démolition de chapes en béton</v>
          </cell>
          <cell r="D81"/>
          <cell r="E81"/>
          <cell r="F81"/>
          <cell r="G81"/>
          <cell r="H81"/>
          <cell r="I81" t="str">
            <v>m²</v>
          </cell>
          <cell r="J81"/>
          <cell r="K81"/>
          <cell r="L81">
            <v>125</v>
          </cell>
          <cell r="M81"/>
        </row>
        <row r="82">
          <cell r="B82" t="str">
            <v>4.1.1.2</v>
          </cell>
          <cell r="C82" t="str">
            <v>Création de chapes en béton</v>
          </cell>
          <cell r="D82"/>
          <cell r="E82"/>
          <cell r="F82"/>
          <cell r="G82"/>
          <cell r="H82"/>
          <cell r="I82" t="str">
            <v>m²</v>
          </cell>
          <cell r="J82"/>
          <cell r="K82"/>
          <cell r="L82">
            <v>150</v>
          </cell>
          <cell r="M82"/>
        </row>
        <row r="83">
          <cell r="B83"/>
          <cell r="C83"/>
          <cell r="D83"/>
          <cell r="E83"/>
          <cell r="F83"/>
          <cell r="G83"/>
          <cell r="H83"/>
          <cell r="I83"/>
          <cell r="J83"/>
          <cell r="K83"/>
          <cell r="L83"/>
          <cell r="M83"/>
        </row>
        <row r="84">
          <cell r="B84" t="str">
            <v>4.1.2</v>
          </cell>
          <cell r="C84" t="str">
            <v>Elevateurs PMR</v>
          </cell>
          <cell r="D84"/>
          <cell r="E84"/>
          <cell r="F84"/>
          <cell r="G84"/>
          <cell r="H84"/>
          <cell r="I84"/>
          <cell r="J84"/>
          <cell r="K84"/>
          <cell r="L84"/>
          <cell r="M84"/>
        </row>
        <row r="85">
          <cell r="B85" t="str">
            <v>4.1.2.1</v>
          </cell>
          <cell r="C85" t="str">
            <v>Elevateur traversant sans fosse, nacelle 110x140 cm, hauteur de parcours &lt; 1m</v>
          </cell>
          <cell r="D85"/>
          <cell r="E85"/>
          <cell r="F85"/>
          <cell r="G85"/>
          <cell r="H85"/>
          <cell r="I85" t="str">
            <v>U</v>
          </cell>
          <cell r="J85"/>
          <cell r="K85"/>
          <cell r="L85">
            <v>28000</v>
          </cell>
          <cell r="M85"/>
        </row>
        <row r="86">
          <cell r="B86"/>
          <cell r="C86"/>
          <cell r="D86"/>
          <cell r="E86"/>
          <cell r="F86"/>
          <cell r="G86"/>
          <cell r="H86"/>
          <cell r="I86"/>
          <cell r="J86"/>
          <cell r="K86"/>
          <cell r="L86"/>
          <cell r="M86"/>
        </row>
        <row r="87">
          <cell r="B87" t="str">
            <v>4.2</v>
          </cell>
          <cell r="C87" t="str">
            <v>Aménagement de la zone 4 - espaces d'accueil sous le Grand degré</v>
          </cell>
          <cell r="D87"/>
          <cell r="E87"/>
          <cell r="F87"/>
          <cell r="G87"/>
          <cell r="H87"/>
          <cell r="I87"/>
          <cell r="J87"/>
          <cell r="K87"/>
          <cell r="L87"/>
          <cell r="M87"/>
        </row>
        <row r="88">
          <cell r="B88"/>
          <cell r="C88"/>
          <cell r="D88"/>
          <cell r="E88"/>
          <cell r="F88"/>
          <cell r="G88"/>
          <cell r="H88"/>
          <cell r="I88"/>
          <cell r="J88"/>
          <cell r="K88"/>
          <cell r="L88"/>
          <cell r="M88"/>
        </row>
        <row r="89">
          <cell r="B89" t="str">
            <v>4.2.1</v>
          </cell>
          <cell r="C89" t="str">
            <v>Déconstruction du massif d'escalier</v>
          </cell>
          <cell r="D89"/>
          <cell r="E89"/>
          <cell r="F89"/>
          <cell r="G89"/>
          <cell r="H89"/>
          <cell r="I89" t="str">
            <v>ens.</v>
          </cell>
          <cell r="J89"/>
          <cell r="K89"/>
          <cell r="L89">
            <v>3740</v>
          </cell>
          <cell r="M89"/>
        </row>
        <row r="90">
          <cell r="B90" t="str">
            <v>4.2.2</v>
          </cell>
          <cell r="C90" t="str">
            <v>Déconstruction des structures de plancher existantes</v>
          </cell>
          <cell r="D90"/>
          <cell r="E90"/>
          <cell r="F90"/>
          <cell r="G90"/>
          <cell r="H90"/>
          <cell r="I90" t="str">
            <v>m²</v>
          </cell>
          <cell r="J90"/>
          <cell r="K90"/>
          <cell r="L90">
            <v>100</v>
          </cell>
          <cell r="M90"/>
        </row>
        <row r="91">
          <cell r="B91"/>
          <cell r="C91"/>
          <cell r="D91"/>
          <cell r="E91"/>
          <cell r="F91"/>
          <cell r="G91"/>
          <cell r="H91"/>
          <cell r="I91"/>
          <cell r="J91"/>
          <cell r="K91"/>
          <cell r="L91"/>
          <cell r="M91"/>
        </row>
        <row r="92">
          <cell r="B92" t="str">
            <v>4.2.3</v>
          </cell>
          <cell r="C92" t="str">
            <v>Démolition des murs</v>
          </cell>
          <cell r="D92"/>
          <cell r="E92"/>
          <cell r="F92"/>
          <cell r="G92"/>
          <cell r="H92"/>
          <cell r="I92"/>
          <cell r="J92"/>
          <cell r="K92"/>
          <cell r="L92"/>
          <cell r="M92"/>
        </row>
        <row r="93">
          <cell r="B93" t="str">
            <v>4.2.3.1</v>
          </cell>
          <cell r="C93" t="str">
            <v>Niveau 0</v>
          </cell>
          <cell r="D93"/>
          <cell r="E93"/>
          <cell r="F93"/>
          <cell r="G93"/>
          <cell r="H93"/>
          <cell r="I93" t="str">
            <v>m²</v>
          </cell>
          <cell r="J93"/>
          <cell r="K93"/>
          <cell r="L93">
            <v>70</v>
          </cell>
          <cell r="M93"/>
        </row>
        <row r="94">
          <cell r="B94"/>
          <cell r="C94"/>
          <cell r="D94"/>
          <cell r="E94"/>
          <cell r="F94"/>
          <cell r="G94"/>
          <cell r="H94"/>
          <cell r="I94"/>
          <cell r="J94"/>
          <cell r="K94"/>
          <cell r="L94"/>
          <cell r="M94"/>
        </row>
        <row r="95">
          <cell r="B95" t="str">
            <v>4.2.4</v>
          </cell>
          <cell r="C95" t="str">
            <v>Création de nouvelle ouverture dans les murs porteurs</v>
          </cell>
          <cell r="D95"/>
          <cell r="E95"/>
          <cell r="F95"/>
          <cell r="G95"/>
          <cell r="H95"/>
          <cell r="I95" t="str">
            <v>U</v>
          </cell>
          <cell r="J95"/>
          <cell r="K95"/>
          <cell r="L95">
            <v>3000</v>
          </cell>
          <cell r="M95"/>
        </row>
        <row r="96">
          <cell r="B96"/>
          <cell r="C96"/>
          <cell r="D96"/>
          <cell r="E96"/>
          <cell r="F96"/>
          <cell r="G96"/>
          <cell r="H96"/>
          <cell r="I96"/>
          <cell r="J96"/>
          <cell r="K96"/>
          <cell r="L96"/>
          <cell r="M96"/>
        </row>
        <row r="97">
          <cell r="B97" t="str">
            <v>4.2.5</v>
          </cell>
          <cell r="C97" t="str">
            <v>Réalisation de percements dans les murs porteurs pour passage de réseaux</v>
          </cell>
          <cell r="D97"/>
          <cell r="E97"/>
          <cell r="F97"/>
          <cell r="G97"/>
          <cell r="H97"/>
          <cell r="I97"/>
          <cell r="J97"/>
          <cell r="K97"/>
          <cell r="L97"/>
          <cell r="M97"/>
        </row>
        <row r="98">
          <cell r="B98" t="str">
            <v>4.2.5.1</v>
          </cell>
          <cell r="C98" t="str">
            <v>Grandes réservations &gt;600x600mm</v>
          </cell>
          <cell r="D98"/>
          <cell r="E98"/>
          <cell r="F98"/>
          <cell r="G98"/>
          <cell r="H98"/>
          <cell r="I98" t="str">
            <v>U</v>
          </cell>
          <cell r="J98"/>
          <cell r="K98"/>
          <cell r="L98">
            <v>3000</v>
          </cell>
          <cell r="M98"/>
        </row>
        <row r="99">
          <cell r="B99" t="str">
            <v>4.2.5.2</v>
          </cell>
          <cell r="C99" t="str">
            <v>Petites réservations &lt;600x600mm</v>
          </cell>
          <cell r="D99"/>
          <cell r="E99"/>
          <cell r="F99"/>
          <cell r="G99"/>
          <cell r="H99"/>
          <cell r="I99" t="str">
            <v>U</v>
          </cell>
          <cell r="J99"/>
          <cell r="K99"/>
          <cell r="L99">
            <v>1000</v>
          </cell>
          <cell r="M99"/>
        </row>
        <row r="100">
          <cell r="B100" t="str">
            <v>4.2.5.3</v>
          </cell>
          <cell r="C100" t="str">
            <v>Carottages diamètre &lt;250mm</v>
          </cell>
          <cell r="D100"/>
          <cell r="E100"/>
          <cell r="F100"/>
          <cell r="G100"/>
          <cell r="H100"/>
          <cell r="I100" t="str">
            <v>U</v>
          </cell>
          <cell r="J100"/>
          <cell r="K100"/>
          <cell r="L100">
            <v>400</v>
          </cell>
          <cell r="M100"/>
        </row>
        <row r="101">
          <cell r="B101"/>
          <cell r="C101"/>
          <cell r="D101"/>
          <cell r="E101"/>
          <cell r="F101"/>
          <cell r="G101"/>
          <cell r="H101"/>
          <cell r="I101"/>
          <cell r="J101"/>
          <cell r="K101"/>
          <cell r="L101"/>
          <cell r="M101"/>
        </row>
        <row r="102">
          <cell r="B102" t="str">
            <v>4.2.6</v>
          </cell>
          <cell r="C102" t="str">
            <v>Création de tranchée pour passage des réseaux</v>
          </cell>
          <cell r="D102"/>
          <cell r="E102"/>
          <cell r="F102"/>
          <cell r="G102"/>
          <cell r="H102"/>
          <cell r="I102" t="str">
            <v>ml</v>
          </cell>
          <cell r="J102"/>
          <cell r="K102"/>
          <cell r="L102">
            <v>180</v>
          </cell>
          <cell r="M102"/>
        </row>
        <row r="103">
          <cell r="B103"/>
          <cell r="C103"/>
          <cell r="D103"/>
          <cell r="E103"/>
          <cell r="F103"/>
          <cell r="G103"/>
          <cell r="H103"/>
          <cell r="I103"/>
          <cell r="J103"/>
          <cell r="K103"/>
          <cell r="L103"/>
          <cell r="M103"/>
        </row>
        <row r="104">
          <cell r="B104" t="str">
            <v>4.2.8</v>
          </cell>
          <cell r="C104" t="str">
            <v>Réalisation d'une dalle de plancher en béton armé</v>
          </cell>
          <cell r="D104"/>
          <cell r="E104"/>
          <cell r="F104"/>
          <cell r="G104"/>
          <cell r="H104"/>
          <cell r="I104" t="str">
            <v>m2</v>
          </cell>
          <cell r="J104"/>
          <cell r="K104"/>
          <cell r="L104">
            <v>150</v>
          </cell>
          <cell r="M104"/>
        </row>
        <row r="105">
          <cell r="B105"/>
          <cell r="C105"/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</row>
        <row r="106">
          <cell r="B106" t="str">
            <v>4.2.9</v>
          </cell>
          <cell r="C106" t="str">
            <v>Structure béton support d'emmarchements et rampe</v>
          </cell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</row>
        <row r="107">
          <cell r="B107" t="str">
            <v>4.2.9.1</v>
          </cell>
          <cell r="C107" t="str">
            <v>Structure béton de rampe d'accès</v>
          </cell>
          <cell r="D107"/>
          <cell r="E107"/>
          <cell r="F107"/>
          <cell r="G107"/>
          <cell r="H107"/>
          <cell r="I107" t="str">
            <v>m2</v>
          </cell>
          <cell r="J107"/>
          <cell r="K107"/>
          <cell r="L107">
            <v>150</v>
          </cell>
          <cell r="M107"/>
        </row>
        <row r="108">
          <cell r="B108" t="str">
            <v>4.2.9.2</v>
          </cell>
          <cell r="C108" t="str">
            <v>Structure d'escalier neuve</v>
          </cell>
          <cell r="D108"/>
          <cell r="E108"/>
          <cell r="F108"/>
          <cell r="G108"/>
          <cell r="H108"/>
          <cell r="I108"/>
          <cell r="J108"/>
          <cell r="K108"/>
          <cell r="L108">
            <v>29790</v>
          </cell>
          <cell r="M108"/>
        </row>
        <row r="109">
          <cell r="B109"/>
          <cell r="C109"/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</row>
        <row r="110">
          <cell r="B110" t="str">
            <v>4.2.10</v>
          </cell>
          <cell r="C110" t="str">
            <v>Cloison autoportante extérieure en parpaing</v>
          </cell>
          <cell r="D110"/>
          <cell r="E110"/>
          <cell r="F110"/>
          <cell r="G110"/>
          <cell r="H110"/>
          <cell r="I110" t="str">
            <v>m2</v>
          </cell>
          <cell r="J110"/>
          <cell r="K110"/>
          <cell r="L110">
            <v>45</v>
          </cell>
          <cell r="M110"/>
        </row>
        <row r="111">
          <cell r="B111"/>
          <cell r="C111"/>
          <cell r="D111"/>
          <cell r="E111"/>
          <cell r="F111"/>
          <cell r="G111"/>
          <cell r="H111"/>
          <cell r="I111"/>
          <cell r="J111"/>
          <cell r="K111"/>
          <cell r="L111"/>
          <cell r="M111"/>
        </row>
        <row r="112">
          <cell r="B112" t="str">
            <v>4.2.11</v>
          </cell>
          <cell r="C112" t="str">
            <v>Elevateurs PMR</v>
          </cell>
          <cell r="D112"/>
          <cell r="E112"/>
          <cell r="F112"/>
          <cell r="G112"/>
          <cell r="H112"/>
          <cell r="I112"/>
          <cell r="J112"/>
          <cell r="K112"/>
          <cell r="L112"/>
          <cell r="M112"/>
        </row>
        <row r="113">
          <cell r="B113" t="str">
            <v>4.2.11.1</v>
          </cell>
          <cell r="C113" t="str">
            <v>Réalisation de gaine d'élévateur neuve</v>
          </cell>
          <cell r="D113"/>
          <cell r="E113"/>
          <cell r="F113"/>
          <cell r="G113"/>
          <cell r="H113"/>
          <cell r="I113" t="str">
            <v>U</v>
          </cell>
          <cell r="J113"/>
          <cell r="K113"/>
          <cell r="L113">
            <v>1000</v>
          </cell>
          <cell r="M113"/>
        </row>
        <row r="114">
          <cell r="B114" t="str">
            <v>4.2.11.2</v>
          </cell>
          <cell r="C114" t="str">
            <v>Elevateur extérieur traversant à gaine maçonnée, hauteur de parcours h=1,65m</v>
          </cell>
          <cell r="D114"/>
          <cell r="E114"/>
          <cell r="F114"/>
          <cell r="G114"/>
          <cell r="H114"/>
          <cell r="I114" t="str">
            <v>U</v>
          </cell>
          <cell r="J114"/>
          <cell r="K114"/>
          <cell r="L114">
            <v>30000</v>
          </cell>
          <cell r="M114"/>
        </row>
        <row r="115">
          <cell r="B115"/>
          <cell r="C115"/>
          <cell r="D115"/>
          <cell r="E115"/>
          <cell r="F115"/>
          <cell r="G115"/>
          <cell r="H115"/>
          <cell r="I115"/>
          <cell r="J115"/>
          <cell r="K115"/>
          <cell r="L115"/>
          <cell r="M115"/>
        </row>
        <row r="116">
          <cell r="B116"/>
          <cell r="C116"/>
          <cell r="D116"/>
          <cell r="E116"/>
          <cell r="F116"/>
          <cell r="G116"/>
          <cell r="H116"/>
          <cell r="I116"/>
          <cell r="J116"/>
          <cell r="K116"/>
          <cell r="L116"/>
          <cell r="M116"/>
        </row>
        <row r="117">
          <cell r="B117"/>
          <cell r="C117" t="str">
            <v>CE5 Aménagement</v>
          </cell>
          <cell r="D117"/>
          <cell r="E117"/>
          <cell r="F117"/>
          <cell r="G117"/>
          <cell r="H117"/>
          <cell r="I117"/>
          <cell r="J117"/>
          <cell r="K117"/>
          <cell r="L117"/>
          <cell r="M117"/>
        </row>
        <row r="118">
          <cell r="B118"/>
          <cell r="C118"/>
          <cell r="D118"/>
          <cell r="E118"/>
          <cell r="F118"/>
          <cell r="G118"/>
          <cell r="H118"/>
          <cell r="I118"/>
          <cell r="J118"/>
          <cell r="K118"/>
          <cell r="L118"/>
          <cell r="M118"/>
        </row>
        <row r="119">
          <cell r="B119" t="str">
            <v>5.1</v>
          </cell>
          <cell r="C119" t="str">
            <v>Cloisonnement</v>
          </cell>
          <cell r="D119"/>
          <cell r="E119"/>
          <cell r="F119"/>
          <cell r="G119"/>
          <cell r="H119"/>
          <cell r="I119"/>
          <cell r="J119"/>
          <cell r="K119"/>
          <cell r="L119"/>
          <cell r="M119"/>
        </row>
        <row r="120">
          <cell r="B120" t="str">
            <v>5.1.1</v>
          </cell>
          <cell r="C120" t="str">
            <v>Cloison en plaque de plâtre 98/48 EI60 Ra47</v>
          </cell>
          <cell r="D120"/>
          <cell r="E120"/>
          <cell r="F120"/>
          <cell r="G120"/>
          <cell r="H120"/>
          <cell r="I120"/>
          <cell r="J120"/>
          <cell r="K120"/>
          <cell r="L120"/>
          <cell r="M120"/>
        </row>
        <row r="121">
          <cell r="B121" t="str">
            <v>5.1.1.1</v>
          </cell>
          <cell r="C121" t="str">
            <v>Murs</v>
          </cell>
          <cell r="D121"/>
          <cell r="E121"/>
          <cell r="F121"/>
          <cell r="G121"/>
          <cell r="H121"/>
          <cell r="I121" t="str">
            <v>m2</v>
          </cell>
          <cell r="J121"/>
          <cell r="K121"/>
          <cell r="L121">
            <v>73</v>
          </cell>
          <cell r="M121"/>
        </row>
        <row r="122">
          <cell r="B122" t="str">
            <v>5.1.1.2</v>
          </cell>
          <cell r="C122" t="str">
            <v>Plafonds et rempants</v>
          </cell>
          <cell r="D122"/>
          <cell r="E122"/>
          <cell r="F122"/>
          <cell r="G122"/>
          <cell r="H122"/>
          <cell r="I122" t="str">
            <v>m2</v>
          </cell>
          <cell r="J122"/>
          <cell r="K122"/>
          <cell r="L122">
            <v>88</v>
          </cell>
          <cell r="M122"/>
        </row>
        <row r="123">
          <cell r="B123"/>
          <cell r="C123"/>
          <cell r="D123"/>
          <cell r="E123"/>
          <cell r="F123"/>
          <cell r="G123"/>
          <cell r="H123"/>
          <cell r="I123"/>
          <cell r="J123"/>
          <cell r="K123"/>
          <cell r="L123"/>
          <cell r="M123"/>
        </row>
        <row r="124">
          <cell r="B124" t="str">
            <v>5.1.2</v>
          </cell>
          <cell r="C124" t="str">
            <v>Cloison en plaque de plâtre feu à ossature double 180 EI90 Ra47</v>
          </cell>
          <cell r="D124"/>
          <cell r="E124"/>
          <cell r="F124"/>
          <cell r="G124"/>
          <cell r="H124"/>
          <cell r="I124"/>
          <cell r="J124"/>
          <cell r="K124"/>
          <cell r="L124"/>
          <cell r="M124"/>
        </row>
        <row r="125">
          <cell r="B125" t="str">
            <v>5.1.2.1</v>
          </cell>
          <cell r="C125" t="str">
            <v>Murs</v>
          </cell>
          <cell r="D125"/>
          <cell r="E125"/>
          <cell r="F125"/>
          <cell r="G125"/>
          <cell r="H125"/>
          <cell r="I125" t="str">
            <v>m2</v>
          </cell>
          <cell r="J125"/>
          <cell r="K125"/>
          <cell r="L125">
            <v>114</v>
          </cell>
          <cell r="M125"/>
        </row>
        <row r="126">
          <cell r="B126"/>
          <cell r="C126"/>
          <cell r="D126"/>
          <cell r="E126"/>
          <cell r="F126"/>
          <cell r="G126"/>
          <cell r="H126"/>
          <cell r="I126"/>
          <cell r="J126"/>
          <cell r="K126"/>
          <cell r="L126"/>
          <cell r="M126"/>
        </row>
        <row r="127">
          <cell r="B127" t="str">
            <v>5.2</v>
          </cell>
          <cell r="C127" t="str">
            <v>Doublages</v>
          </cell>
          <cell r="D127"/>
          <cell r="E127"/>
          <cell r="F127"/>
          <cell r="G127"/>
          <cell r="H127"/>
          <cell r="I127"/>
          <cell r="J127"/>
          <cell r="K127"/>
          <cell r="L127"/>
          <cell r="M127"/>
        </row>
        <row r="128">
          <cell r="B128" t="str">
            <v>5.2.1</v>
          </cell>
          <cell r="C128" t="str">
            <v>Doublage en plaques de plâtres</v>
          </cell>
          <cell r="D128"/>
          <cell r="E128"/>
          <cell r="F128"/>
          <cell r="G128"/>
          <cell r="H128"/>
          <cell r="I128"/>
          <cell r="J128"/>
          <cell r="K128"/>
          <cell r="L128"/>
          <cell r="M128"/>
        </row>
        <row r="129">
          <cell r="B129" t="str">
            <v>5.2.1.1</v>
          </cell>
          <cell r="C129" t="str">
            <v>Murs</v>
          </cell>
          <cell r="D129"/>
          <cell r="E129"/>
          <cell r="F129"/>
          <cell r="G129"/>
          <cell r="H129"/>
          <cell r="I129" t="str">
            <v>m2</v>
          </cell>
          <cell r="J129"/>
          <cell r="K129"/>
          <cell r="L129">
            <v>70</v>
          </cell>
          <cell r="M129"/>
        </row>
        <row r="130">
          <cell r="B130" t="str">
            <v>5.2.1.2</v>
          </cell>
          <cell r="C130" t="str">
            <v>Plafonds et rempants</v>
          </cell>
          <cell r="D130"/>
          <cell r="E130"/>
          <cell r="F130"/>
          <cell r="G130"/>
          <cell r="H130"/>
          <cell r="I130" t="str">
            <v>m2</v>
          </cell>
          <cell r="J130"/>
          <cell r="K130"/>
          <cell r="L130">
            <v>78</v>
          </cell>
          <cell r="M130"/>
        </row>
        <row r="131">
          <cell r="B131" t="str">
            <v>5.2.1.3</v>
          </cell>
          <cell r="C131" t="str">
            <v>Voûtes</v>
          </cell>
          <cell r="D131"/>
          <cell r="E131"/>
          <cell r="F131"/>
          <cell r="G131"/>
          <cell r="H131"/>
          <cell r="I131" t="str">
            <v>m2</v>
          </cell>
          <cell r="J131"/>
          <cell r="K131"/>
          <cell r="L131">
            <v>95</v>
          </cell>
          <cell r="M131"/>
        </row>
        <row r="132">
          <cell r="B132"/>
          <cell r="C132"/>
          <cell r="D132"/>
          <cell r="E132"/>
          <cell r="F132"/>
          <cell r="G132"/>
          <cell r="H132"/>
          <cell r="I132"/>
          <cell r="J132"/>
          <cell r="K132"/>
          <cell r="L132"/>
          <cell r="M132"/>
        </row>
        <row r="133">
          <cell r="B133" t="str">
            <v>5.2.2</v>
          </cell>
          <cell r="C133" t="str">
            <v>Doublage en plaques de plâtres EI60</v>
          </cell>
          <cell r="D133"/>
          <cell r="E133"/>
          <cell r="F133"/>
          <cell r="G133"/>
          <cell r="H133"/>
          <cell r="I133"/>
          <cell r="J133"/>
          <cell r="K133"/>
          <cell r="L133"/>
          <cell r="M133"/>
        </row>
        <row r="134">
          <cell r="B134" t="str">
            <v>5.2.2.1</v>
          </cell>
          <cell r="C134" t="str">
            <v>Murs</v>
          </cell>
          <cell r="D134"/>
          <cell r="E134"/>
          <cell r="F134"/>
          <cell r="G134"/>
          <cell r="H134"/>
          <cell r="I134" t="str">
            <v>m2</v>
          </cell>
          <cell r="J134"/>
          <cell r="K134"/>
          <cell r="L134">
            <v>86</v>
          </cell>
          <cell r="M134"/>
        </row>
        <row r="135">
          <cell r="B135"/>
          <cell r="C135"/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</row>
        <row r="136">
          <cell r="B136" t="str">
            <v>5.2.3</v>
          </cell>
          <cell r="C136" t="str">
            <v>Doublage en plaques de plâtres EI90</v>
          </cell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</row>
        <row r="137">
          <cell r="B137" t="str">
            <v>5.2.3.1</v>
          </cell>
          <cell r="C137" t="str">
            <v>Murs</v>
          </cell>
          <cell r="D137"/>
          <cell r="E137"/>
          <cell r="F137"/>
          <cell r="G137"/>
          <cell r="H137"/>
          <cell r="I137" t="str">
            <v>m2</v>
          </cell>
          <cell r="J137"/>
          <cell r="K137"/>
          <cell r="L137">
            <v>74</v>
          </cell>
          <cell r="M137"/>
        </row>
        <row r="138">
          <cell r="B138"/>
          <cell r="C138"/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</row>
        <row r="139">
          <cell r="B139" t="str">
            <v>5.2.4</v>
          </cell>
          <cell r="C139" t="str">
            <v>Habillage acoustique en tissu tendu sur cadre et panneaux absorbants αw = 0,95</v>
          </cell>
          <cell r="D139"/>
          <cell r="E139"/>
          <cell r="F139"/>
          <cell r="G139"/>
          <cell r="H139"/>
          <cell r="I139" t="str">
            <v>m2</v>
          </cell>
          <cell r="J139"/>
          <cell r="K139"/>
          <cell r="L139">
            <v>680</v>
          </cell>
          <cell r="M139"/>
        </row>
        <row r="140">
          <cell r="B140"/>
          <cell r="C140"/>
          <cell r="D140"/>
          <cell r="E140"/>
          <cell r="F140"/>
          <cell r="G140"/>
          <cell r="H140"/>
          <cell r="I140"/>
          <cell r="J140"/>
          <cell r="K140"/>
          <cell r="L140"/>
          <cell r="M140"/>
        </row>
        <row r="141">
          <cell r="B141" t="str">
            <v>5.3</v>
          </cell>
          <cell r="C141" t="str">
            <v>Enduit</v>
          </cell>
          <cell r="D141"/>
          <cell r="E141"/>
          <cell r="F141"/>
          <cell r="G141"/>
          <cell r="H141"/>
          <cell r="I141"/>
          <cell r="J141"/>
          <cell r="K141"/>
          <cell r="L141"/>
          <cell r="M141"/>
        </row>
        <row r="142">
          <cell r="B142" t="str">
            <v>5.3.1</v>
          </cell>
          <cell r="C142" t="str">
            <v>Enduit extérieur ton pierre sur élévation en parpaing</v>
          </cell>
          <cell r="D142"/>
          <cell r="E142"/>
          <cell r="F142"/>
          <cell r="G142"/>
          <cell r="H142"/>
          <cell r="I142" t="str">
            <v>m2</v>
          </cell>
          <cell r="J142"/>
          <cell r="K142"/>
          <cell r="L142">
            <v>60</v>
          </cell>
          <cell r="M142"/>
        </row>
        <row r="143">
          <cell r="B143" t="str">
            <v>5.3.2</v>
          </cell>
          <cell r="C143" t="str">
            <v>Enduit plâtre en élévation</v>
          </cell>
          <cell r="D143"/>
          <cell r="E143"/>
          <cell r="F143"/>
          <cell r="G143"/>
          <cell r="H143"/>
          <cell r="I143" t="str">
            <v>m2</v>
          </cell>
          <cell r="J143"/>
          <cell r="K143"/>
          <cell r="L143">
            <v>70</v>
          </cell>
          <cell r="M143"/>
        </row>
        <row r="144">
          <cell r="B144" t="str">
            <v>5.3.3</v>
          </cell>
          <cell r="C144" t="str">
            <v>Enduit plâtre projeté sous voûte</v>
          </cell>
          <cell r="D144"/>
          <cell r="E144"/>
          <cell r="F144"/>
          <cell r="G144"/>
          <cell r="H144"/>
          <cell r="I144" t="str">
            <v>m2</v>
          </cell>
          <cell r="J144"/>
          <cell r="K144"/>
          <cell r="L144">
            <v>70</v>
          </cell>
          <cell r="M144"/>
        </row>
        <row r="145">
          <cell r="B145"/>
          <cell r="C145"/>
          <cell r="D145"/>
          <cell r="E145"/>
          <cell r="F145"/>
          <cell r="G145"/>
          <cell r="H145"/>
          <cell r="I145"/>
          <cell r="J145"/>
          <cell r="K145"/>
          <cell r="L145"/>
          <cell r="M145"/>
        </row>
        <row r="146">
          <cell r="B146" t="str">
            <v>5.4</v>
          </cell>
          <cell r="C146" t="str">
            <v>Trappes de visite invisibles pour parois en plaques de plâtre</v>
          </cell>
          <cell r="D146"/>
          <cell r="E146"/>
          <cell r="F146"/>
          <cell r="G146"/>
          <cell r="H146"/>
          <cell r="I146"/>
          <cell r="J146"/>
          <cell r="K146"/>
          <cell r="L146"/>
          <cell r="M146"/>
        </row>
        <row r="147">
          <cell r="B147" t="str">
            <v>5.4.1</v>
          </cell>
          <cell r="C147" t="str">
            <v xml:space="preserve">Trappe de visite invisible pour parois en plaques de plâtre </v>
          </cell>
          <cell r="D147"/>
          <cell r="E147"/>
          <cell r="F147"/>
          <cell r="G147"/>
          <cell r="H147"/>
          <cell r="I147" t="str">
            <v>U</v>
          </cell>
          <cell r="J147"/>
          <cell r="K147"/>
          <cell r="L147">
            <v>164</v>
          </cell>
          <cell r="M147"/>
        </row>
        <row r="148">
          <cell r="B148" t="str">
            <v>5.4.2</v>
          </cell>
          <cell r="C148" t="str">
            <v>Trappe de visite invisible pour parois en plaques de plâtre EI60</v>
          </cell>
          <cell r="D148"/>
          <cell r="E148"/>
          <cell r="F148"/>
          <cell r="G148"/>
          <cell r="H148"/>
          <cell r="I148" t="str">
            <v>U</v>
          </cell>
          <cell r="J148"/>
          <cell r="K148"/>
          <cell r="L148">
            <v>274</v>
          </cell>
          <cell r="M148"/>
        </row>
        <row r="149">
          <cell r="B149" t="str">
            <v>5.4.3</v>
          </cell>
          <cell r="C149" t="str">
            <v>Trappe de visite invisible pour parois en plaques de plâtre EI90</v>
          </cell>
          <cell r="D149"/>
          <cell r="E149"/>
          <cell r="F149"/>
          <cell r="G149"/>
          <cell r="H149"/>
          <cell r="I149" t="str">
            <v>U</v>
          </cell>
          <cell r="J149"/>
          <cell r="K149"/>
          <cell r="L149">
            <v>339</v>
          </cell>
          <cell r="M149"/>
        </row>
        <row r="150">
          <cell r="B150"/>
          <cell r="C150"/>
          <cell r="D150"/>
          <cell r="E150"/>
          <cell r="F150"/>
          <cell r="G150"/>
          <cell r="H150"/>
          <cell r="I150"/>
          <cell r="J150"/>
          <cell r="K150"/>
          <cell r="L150"/>
          <cell r="M150"/>
        </row>
        <row r="151">
          <cell r="B151" t="str">
            <v>5.5</v>
          </cell>
          <cell r="C151" t="str">
            <v>Faux plafond</v>
          </cell>
          <cell r="D151"/>
          <cell r="E151"/>
          <cell r="F151"/>
          <cell r="G151"/>
          <cell r="H151"/>
          <cell r="I151"/>
          <cell r="J151"/>
          <cell r="K151"/>
          <cell r="L151"/>
          <cell r="M151"/>
        </row>
        <row r="152">
          <cell r="B152" t="str">
            <v>5.5.1</v>
          </cell>
          <cell r="C152" t="str">
            <v>Faux plafond en dalles suspendues</v>
          </cell>
          <cell r="D152"/>
          <cell r="E152"/>
          <cell r="F152"/>
          <cell r="G152"/>
          <cell r="H152"/>
          <cell r="I152" t="str">
            <v>m2</v>
          </cell>
          <cell r="J152"/>
          <cell r="K152"/>
          <cell r="L152">
            <v>67</v>
          </cell>
          <cell r="M152"/>
        </row>
        <row r="153">
          <cell r="B153" t="str">
            <v>5.5.2</v>
          </cell>
          <cell r="C153" t="str">
            <v>Faux plafond en plaques de plâtre</v>
          </cell>
          <cell r="D153"/>
          <cell r="E153"/>
          <cell r="F153"/>
          <cell r="G153"/>
          <cell r="H153"/>
          <cell r="I153" t="str">
            <v>m2</v>
          </cell>
          <cell r="J153"/>
          <cell r="K153"/>
          <cell r="L153">
            <v>93</v>
          </cell>
          <cell r="M153"/>
        </row>
        <row r="154">
          <cell r="B154" t="str">
            <v>5.5.3</v>
          </cell>
          <cell r="C154" t="str">
            <v>Faux plafond acoustique en dalle de tissu tendu</v>
          </cell>
          <cell r="D154"/>
          <cell r="E154"/>
          <cell r="F154"/>
          <cell r="G154"/>
          <cell r="H154"/>
          <cell r="I154" t="str">
            <v>m2</v>
          </cell>
          <cell r="J154"/>
          <cell r="K154"/>
          <cell r="L154">
            <v>416</v>
          </cell>
          <cell r="M154"/>
        </row>
        <row r="155">
          <cell r="B155"/>
          <cell r="C155"/>
          <cell r="D155"/>
          <cell r="E155"/>
          <cell r="F155"/>
          <cell r="G155"/>
          <cell r="H155"/>
          <cell r="I155"/>
          <cell r="J155"/>
          <cell r="K155"/>
          <cell r="L155"/>
          <cell r="M155"/>
        </row>
        <row r="156">
          <cell r="B156" t="str">
            <v>5.6</v>
          </cell>
          <cell r="C156" t="str">
            <v>Isolation</v>
          </cell>
          <cell r="D156"/>
          <cell r="E156"/>
          <cell r="F156"/>
          <cell r="G156"/>
          <cell r="H156"/>
          <cell r="I156"/>
          <cell r="J156"/>
          <cell r="K156"/>
          <cell r="L156"/>
          <cell r="M156"/>
        </row>
        <row r="157">
          <cell r="B157" t="str">
            <v>5.6.1</v>
          </cell>
          <cell r="C157" t="str">
            <v>Revêtement type FIBRAROC REI120</v>
          </cell>
          <cell r="D157"/>
          <cell r="E157"/>
          <cell r="F157"/>
          <cell r="G157"/>
          <cell r="H157"/>
          <cell r="I157" t="str">
            <v>m2</v>
          </cell>
          <cell r="J157"/>
          <cell r="K157"/>
          <cell r="L157">
            <v>107</v>
          </cell>
          <cell r="M157"/>
        </row>
        <row r="158">
          <cell r="B158"/>
          <cell r="C158"/>
          <cell r="D158"/>
          <cell r="E158"/>
          <cell r="F158"/>
          <cell r="G158"/>
          <cell r="H158"/>
          <cell r="I158"/>
          <cell r="J158"/>
          <cell r="K158"/>
          <cell r="L158"/>
          <cell r="M158"/>
        </row>
        <row r="159">
          <cell r="B159" t="str">
            <v>5.7</v>
          </cell>
          <cell r="C159" t="str">
            <v>Portes isoplanes</v>
          </cell>
          <cell r="D159"/>
          <cell r="E159"/>
          <cell r="F159"/>
          <cell r="G159"/>
          <cell r="H159"/>
          <cell r="I159"/>
          <cell r="J159"/>
          <cell r="K159"/>
          <cell r="L159"/>
          <cell r="M159"/>
        </row>
        <row r="160">
          <cell r="B160" t="str">
            <v>5.7.1</v>
          </cell>
          <cell r="C160" t="str">
            <v>Porte isoplane à âme pleine simple vantail</v>
          </cell>
          <cell r="D160"/>
          <cell r="E160"/>
          <cell r="F160"/>
          <cell r="G160"/>
          <cell r="H160"/>
          <cell r="I160" t="str">
            <v>U</v>
          </cell>
          <cell r="J160"/>
          <cell r="K160"/>
          <cell r="L160">
            <v>950</v>
          </cell>
          <cell r="M160"/>
        </row>
        <row r="161">
          <cell r="B161"/>
          <cell r="C161"/>
          <cell r="D161"/>
          <cell r="E161"/>
          <cell r="F161"/>
          <cell r="G161"/>
          <cell r="H161"/>
          <cell r="I161"/>
          <cell r="J161"/>
          <cell r="K161"/>
          <cell r="L161"/>
          <cell r="M161"/>
        </row>
        <row r="162">
          <cell r="B162" t="str">
            <v>5.7.2</v>
          </cell>
          <cell r="C162" t="str">
            <v>Porte isoplane EI30 Ra 33</v>
          </cell>
          <cell r="D162"/>
          <cell r="E162"/>
          <cell r="F162"/>
          <cell r="G162"/>
          <cell r="H162"/>
          <cell r="I162"/>
          <cell r="J162"/>
          <cell r="K162"/>
          <cell r="L162"/>
          <cell r="M162"/>
        </row>
        <row r="163">
          <cell r="B163" t="str">
            <v>5.7.2.1</v>
          </cell>
          <cell r="C163" t="str">
            <v>Simple vantail</v>
          </cell>
          <cell r="D163"/>
          <cell r="E163"/>
          <cell r="F163"/>
          <cell r="G163"/>
          <cell r="H163"/>
          <cell r="I163" t="str">
            <v>U</v>
          </cell>
          <cell r="J163"/>
          <cell r="K163"/>
          <cell r="L163">
            <v>950</v>
          </cell>
          <cell r="M163"/>
        </row>
        <row r="164">
          <cell r="B164" t="str">
            <v>5.7.2.2</v>
          </cell>
          <cell r="C164" t="str">
            <v>Double vantail</v>
          </cell>
          <cell r="D164"/>
          <cell r="E164"/>
          <cell r="F164"/>
          <cell r="G164"/>
          <cell r="H164"/>
          <cell r="I164" t="str">
            <v>U</v>
          </cell>
          <cell r="J164"/>
          <cell r="K164"/>
          <cell r="L164">
            <v>1180</v>
          </cell>
          <cell r="M164"/>
        </row>
        <row r="165">
          <cell r="B165"/>
          <cell r="C165"/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</row>
        <row r="166">
          <cell r="B166" t="str">
            <v>5.7.3</v>
          </cell>
          <cell r="C166" t="str">
            <v>Porte isoplane EI60</v>
          </cell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</row>
        <row r="167">
          <cell r="B167" t="str">
            <v>5.7.3.1</v>
          </cell>
          <cell r="C167" t="str">
            <v>Simple vantail</v>
          </cell>
          <cell r="D167"/>
          <cell r="E167"/>
          <cell r="F167"/>
          <cell r="G167"/>
          <cell r="H167"/>
          <cell r="I167" t="str">
            <v>U</v>
          </cell>
          <cell r="J167"/>
          <cell r="K167"/>
          <cell r="L167">
            <v>1100</v>
          </cell>
          <cell r="M167"/>
        </row>
        <row r="168">
          <cell r="B168"/>
          <cell r="C168"/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</row>
        <row r="169">
          <cell r="B169" t="str">
            <v>5.7.4</v>
          </cell>
          <cell r="C169" t="str">
            <v xml:space="preserve">Porte isoplane EI90 </v>
          </cell>
          <cell r="D169"/>
          <cell r="E169"/>
          <cell r="F169"/>
          <cell r="G169"/>
          <cell r="H169"/>
          <cell r="I169"/>
          <cell r="J169"/>
          <cell r="K169"/>
          <cell r="L169"/>
          <cell r="M169"/>
        </row>
        <row r="170">
          <cell r="B170" t="str">
            <v>5.7.4.1</v>
          </cell>
          <cell r="C170" t="str">
            <v>Simple vantail</v>
          </cell>
          <cell r="D170"/>
          <cell r="E170"/>
          <cell r="F170"/>
          <cell r="G170"/>
          <cell r="H170"/>
          <cell r="I170" t="str">
            <v>U</v>
          </cell>
          <cell r="J170"/>
          <cell r="K170"/>
          <cell r="L170">
            <v>1650</v>
          </cell>
          <cell r="M170"/>
        </row>
        <row r="171">
          <cell r="B171" t="str">
            <v>5.7.4.2</v>
          </cell>
          <cell r="C171" t="str">
            <v>Double vantail</v>
          </cell>
          <cell r="D171"/>
          <cell r="E171"/>
          <cell r="F171"/>
          <cell r="G171"/>
          <cell r="H171"/>
          <cell r="I171" t="str">
            <v>U</v>
          </cell>
          <cell r="J171"/>
          <cell r="K171"/>
          <cell r="L171">
            <v>2400</v>
          </cell>
          <cell r="M171"/>
        </row>
        <row r="172">
          <cell r="B172"/>
          <cell r="C172"/>
          <cell r="D172"/>
          <cell r="E172"/>
          <cell r="F172"/>
          <cell r="G172"/>
          <cell r="H172"/>
          <cell r="I172"/>
          <cell r="J172"/>
          <cell r="K172"/>
          <cell r="L172"/>
          <cell r="M172"/>
        </row>
        <row r="173">
          <cell r="B173" t="str">
            <v>5.7.5</v>
          </cell>
          <cell r="C173" t="str">
            <v>Portes neuves habillées par faux panneaux moulurés EI30</v>
          </cell>
          <cell r="D173"/>
          <cell r="E173"/>
          <cell r="F173"/>
          <cell r="G173"/>
          <cell r="H173"/>
          <cell r="I173"/>
          <cell r="J173"/>
          <cell r="K173"/>
          <cell r="L173"/>
          <cell r="M173"/>
        </row>
        <row r="174">
          <cell r="B174" t="str">
            <v>5.7.5.1</v>
          </cell>
          <cell r="C174" t="str">
            <v>Simple vantail</v>
          </cell>
          <cell r="D174"/>
          <cell r="E174"/>
          <cell r="F174"/>
          <cell r="G174"/>
          <cell r="H174"/>
          <cell r="I174" t="str">
            <v>U</v>
          </cell>
          <cell r="J174"/>
          <cell r="K174"/>
          <cell r="L174">
            <v>2396</v>
          </cell>
          <cell r="M174"/>
        </row>
        <row r="175">
          <cell r="B175" t="str">
            <v>5.7.5.2</v>
          </cell>
          <cell r="C175" t="str">
            <v>Double vantail</v>
          </cell>
          <cell r="D175"/>
          <cell r="E175"/>
          <cell r="F175"/>
          <cell r="G175"/>
          <cell r="H175"/>
          <cell r="I175" t="str">
            <v>U</v>
          </cell>
          <cell r="J175"/>
          <cell r="K175"/>
          <cell r="L175">
            <v>4713</v>
          </cell>
          <cell r="M175"/>
        </row>
        <row r="176">
          <cell r="B176" t="str">
            <v>5.7.5.3</v>
          </cell>
          <cell r="C176" t="str">
            <v>Porte courbe simple vantail</v>
          </cell>
          <cell r="D176"/>
          <cell r="E176"/>
          <cell r="F176"/>
          <cell r="G176"/>
          <cell r="H176"/>
          <cell r="I176" t="str">
            <v>U</v>
          </cell>
          <cell r="J176"/>
          <cell r="K176"/>
          <cell r="L176">
            <v>4650</v>
          </cell>
          <cell r="M176"/>
        </row>
        <row r="177">
          <cell r="B177"/>
          <cell r="C177"/>
          <cell r="D177"/>
          <cell r="E177"/>
          <cell r="F177"/>
          <cell r="G177"/>
          <cell r="H177"/>
          <cell r="I177"/>
          <cell r="J177"/>
          <cell r="K177"/>
          <cell r="L177"/>
          <cell r="M177"/>
        </row>
        <row r="178">
          <cell r="B178" t="str">
            <v>5.7.6</v>
          </cell>
          <cell r="C178" t="str">
            <v>Porte EI30 habillée de panneaux de bouleau contreplaqué</v>
          </cell>
          <cell r="D178"/>
          <cell r="E178"/>
          <cell r="F178"/>
          <cell r="G178"/>
          <cell r="H178"/>
          <cell r="I178" t="str">
            <v>U</v>
          </cell>
          <cell r="J178"/>
          <cell r="K178"/>
          <cell r="L178">
            <v>4220</v>
          </cell>
          <cell r="M178"/>
        </row>
        <row r="179">
          <cell r="B179"/>
          <cell r="C179"/>
          <cell r="D179"/>
          <cell r="E179"/>
          <cell r="F179"/>
          <cell r="G179"/>
          <cell r="H179"/>
          <cell r="I179"/>
          <cell r="J179"/>
          <cell r="K179"/>
          <cell r="L179"/>
          <cell r="M179"/>
        </row>
        <row r="180">
          <cell r="B180" t="str">
            <v>5.7.7</v>
          </cell>
          <cell r="C180" t="str">
            <v>Porte placard sous-tenture (placards et placards techniques)</v>
          </cell>
          <cell r="D180"/>
          <cell r="E180"/>
          <cell r="F180"/>
          <cell r="G180"/>
          <cell r="H180"/>
          <cell r="I180"/>
          <cell r="J180"/>
          <cell r="K180"/>
          <cell r="L180"/>
          <cell r="M180"/>
        </row>
        <row r="181">
          <cell r="B181" t="str">
            <v>5.7.7.1</v>
          </cell>
          <cell r="C181" t="str">
            <v>Simple vantail</v>
          </cell>
          <cell r="D181"/>
          <cell r="E181"/>
          <cell r="F181"/>
          <cell r="G181"/>
          <cell r="H181"/>
          <cell r="I181" t="str">
            <v>U</v>
          </cell>
          <cell r="J181"/>
          <cell r="K181"/>
          <cell r="L181">
            <v>1100</v>
          </cell>
          <cell r="M181"/>
        </row>
        <row r="182">
          <cell r="B182" t="str">
            <v>5.7.7.2</v>
          </cell>
          <cell r="C182" t="str">
            <v>Double vantail</v>
          </cell>
          <cell r="D182"/>
          <cell r="E182"/>
          <cell r="F182"/>
          <cell r="G182"/>
          <cell r="H182"/>
          <cell r="I182" t="str">
            <v>U</v>
          </cell>
          <cell r="J182"/>
          <cell r="K182"/>
          <cell r="L182">
            <v>2000</v>
          </cell>
          <cell r="M182"/>
        </row>
        <row r="183">
          <cell r="B183"/>
          <cell r="C183"/>
          <cell r="D183"/>
          <cell r="E183"/>
          <cell r="F183"/>
          <cell r="G183"/>
          <cell r="H183"/>
          <cell r="I183"/>
          <cell r="J183"/>
          <cell r="K183"/>
          <cell r="L183"/>
          <cell r="M183"/>
        </row>
        <row r="184">
          <cell r="B184" t="str">
            <v>5.7.8</v>
          </cell>
          <cell r="C184" t="str">
            <v>Ferme porte encastré</v>
          </cell>
          <cell r="D184"/>
          <cell r="E184"/>
          <cell r="F184"/>
          <cell r="G184"/>
          <cell r="H184"/>
          <cell r="I184"/>
          <cell r="J184"/>
          <cell r="K184"/>
          <cell r="L184"/>
          <cell r="M184"/>
        </row>
        <row r="185">
          <cell r="B185" t="str">
            <v>5.7.8.1</v>
          </cell>
          <cell r="C185" t="str">
            <v>Simple vantail</v>
          </cell>
          <cell r="D185"/>
          <cell r="E185"/>
          <cell r="F185"/>
          <cell r="G185"/>
          <cell r="H185"/>
          <cell r="I185" t="str">
            <v>U</v>
          </cell>
          <cell r="J185"/>
          <cell r="K185"/>
          <cell r="L185">
            <v>366</v>
          </cell>
          <cell r="M185"/>
        </row>
        <row r="186">
          <cell r="B186"/>
          <cell r="C186"/>
          <cell r="D186"/>
          <cell r="E186"/>
          <cell r="F186"/>
          <cell r="G186"/>
          <cell r="H186"/>
          <cell r="I186"/>
          <cell r="J186"/>
          <cell r="K186"/>
          <cell r="L186"/>
          <cell r="M186"/>
        </row>
        <row r="187">
          <cell r="B187" t="str">
            <v>5.7.9</v>
          </cell>
          <cell r="C187" t="str">
            <v xml:space="preserve">Ferme porte encastré asservi au système de sécurité incendie </v>
          </cell>
          <cell r="D187"/>
          <cell r="E187"/>
          <cell r="F187"/>
          <cell r="G187"/>
          <cell r="H187"/>
          <cell r="I187"/>
          <cell r="J187"/>
          <cell r="K187"/>
          <cell r="L187"/>
          <cell r="M187"/>
        </row>
        <row r="188">
          <cell r="B188" t="str">
            <v>5.7.9.1</v>
          </cell>
          <cell r="C188" t="str">
            <v>Simple vantail</v>
          </cell>
          <cell r="D188"/>
          <cell r="E188"/>
          <cell r="F188"/>
          <cell r="G188"/>
          <cell r="H188"/>
          <cell r="I188" t="str">
            <v>U</v>
          </cell>
          <cell r="J188"/>
          <cell r="K188"/>
          <cell r="L188">
            <v>1480</v>
          </cell>
          <cell r="M188"/>
        </row>
        <row r="189">
          <cell r="B189" t="str">
            <v>5.7.9.2</v>
          </cell>
          <cell r="C189" t="str">
            <v>Double vantail</v>
          </cell>
          <cell r="D189"/>
          <cell r="E189"/>
          <cell r="F189"/>
          <cell r="G189"/>
          <cell r="H189"/>
          <cell r="I189" t="str">
            <v>U</v>
          </cell>
          <cell r="J189"/>
          <cell r="K189"/>
          <cell r="L189">
            <v>1900</v>
          </cell>
          <cell r="M189"/>
        </row>
        <row r="190">
          <cell r="B190"/>
          <cell r="C190"/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</row>
        <row r="191">
          <cell r="B191" t="str">
            <v>5.7.10</v>
          </cell>
          <cell r="C191" t="str">
            <v xml:space="preserve">Ferme porte en applique asservi au système de sécurité incendie </v>
          </cell>
          <cell r="D191"/>
          <cell r="E191"/>
          <cell r="F191"/>
          <cell r="G191"/>
          <cell r="H191"/>
          <cell r="I191"/>
          <cell r="J191"/>
          <cell r="K191"/>
          <cell r="L191"/>
          <cell r="M191"/>
        </row>
        <row r="192">
          <cell r="B192" t="str">
            <v>5.7.10.1</v>
          </cell>
          <cell r="C192" t="str">
            <v>Simple vantail</v>
          </cell>
          <cell r="D192"/>
          <cell r="E192"/>
          <cell r="F192"/>
          <cell r="G192"/>
          <cell r="H192"/>
          <cell r="I192" t="str">
            <v>U</v>
          </cell>
          <cell r="J192"/>
          <cell r="K192"/>
          <cell r="L192">
            <v>1265</v>
          </cell>
          <cell r="M192"/>
        </row>
        <row r="193">
          <cell r="B193"/>
          <cell r="C193"/>
          <cell r="D193"/>
          <cell r="E193"/>
          <cell r="F193"/>
          <cell r="G193"/>
          <cell r="H193"/>
          <cell r="I193"/>
          <cell r="J193"/>
          <cell r="K193"/>
          <cell r="L193"/>
          <cell r="M193"/>
        </row>
        <row r="194">
          <cell r="B194" t="str">
            <v>5.7.11</v>
          </cell>
          <cell r="C194" t="str">
            <v>Plus-value pour intégration d'une serrure électrique</v>
          </cell>
          <cell r="D194"/>
          <cell r="E194"/>
          <cell r="F194"/>
          <cell r="G194"/>
          <cell r="H194"/>
          <cell r="I194" t="str">
            <v>U</v>
          </cell>
          <cell r="J194"/>
          <cell r="K194"/>
          <cell r="L194">
            <v>661</v>
          </cell>
          <cell r="M194"/>
        </row>
        <row r="195">
          <cell r="B195"/>
          <cell r="C195"/>
          <cell r="D195"/>
          <cell r="E195"/>
          <cell r="F195"/>
          <cell r="G195"/>
          <cell r="H195"/>
          <cell r="I195"/>
          <cell r="J195"/>
          <cell r="K195"/>
          <cell r="L195"/>
          <cell r="M195"/>
        </row>
        <row r="196">
          <cell r="B196" t="str">
            <v>5.7.12</v>
          </cell>
          <cell r="C196" t="str">
            <v>Plus-value pour équipement DAS</v>
          </cell>
          <cell r="D196"/>
          <cell r="E196"/>
          <cell r="F196"/>
          <cell r="G196"/>
          <cell r="H196"/>
          <cell r="I196" t="str">
            <v>U</v>
          </cell>
          <cell r="J196"/>
          <cell r="K196"/>
          <cell r="L196">
            <v>1500</v>
          </cell>
          <cell r="M196"/>
        </row>
        <row r="197">
          <cell r="B197"/>
          <cell r="C197"/>
          <cell r="D197"/>
          <cell r="E197"/>
          <cell r="F197"/>
          <cell r="G197"/>
          <cell r="H197"/>
          <cell r="I197"/>
          <cell r="J197"/>
          <cell r="K197"/>
          <cell r="L197"/>
          <cell r="M197"/>
        </row>
        <row r="198">
          <cell r="B198" t="str">
            <v>5.8</v>
          </cell>
          <cell r="C198" t="str">
            <v>Plinthes</v>
          </cell>
          <cell r="D198"/>
          <cell r="E198"/>
          <cell r="F198"/>
          <cell r="G198"/>
          <cell r="H198"/>
          <cell r="I198"/>
          <cell r="J198"/>
          <cell r="K198"/>
          <cell r="L198"/>
          <cell r="M198"/>
        </row>
        <row r="199">
          <cell r="B199" t="str">
            <v>5.8.1</v>
          </cell>
          <cell r="C199" t="str">
            <v>Plinthes en médium</v>
          </cell>
          <cell r="D199"/>
          <cell r="E199"/>
          <cell r="F199"/>
          <cell r="G199"/>
          <cell r="H199"/>
          <cell r="I199" t="str">
            <v>ml</v>
          </cell>
          <cell r="J199"/>
          <cell r="K199"/>
          <cell r="L199">
            <v>15</v>
          </cell>
          <cell r="M199"/>
        </row>
        <row r="200">
          <cell r="B200" t="str">
            <v>5.8.2</v>
          </cell>
          <cell r="C200" t="str">
            <v>Plinthe en résineux</v>
          </cell>
          <cell r="D200"/>
          <cell r="E200"/>
          <cell r="F200"/>
          <cell r="G200"/>
          <cell r="H200"/>
          <cell r="I200" t="str">
            <v>ml</v>
          </cell>
          <cell r="J200"/>
          <cell r="K200"/>
          <cell r="L200">
            <v>29</v>
          </cell>
          <cell r="M200"/>
        </row>
        <row r="201">
          <cell r="B201" t="str">
            <v>5.8.3</v>
          </cell>
          <cell r="C201" t="str">
            <v>Plinthe technique en résineux</v>
          </cell>
          <cell r="D201"/>
          <cell r="E201"/>
          <cell r="F201"/>
          <cell r="G201"/>
          <cell r="H201"/>
          <cell r="I201" t="str">
            <v>ml</v>
          </cell>
          <cell r="J201"/>
          <cell r="K201"/>
          <cell r="L201">
            <v>40</v>
          </cell>
          <cell r="M201"/>
        </row>
        <row r="202">
          <cell r="B202"/>
          <cell r="C202"/>
          <cell r="D202"/>
          <cell r="E202"/>
          <cell r="F202"/>
          <cell r="G202"/>
          <cell r="H202"/>
          <cell r="I202"/>
          <cell r="J202"/>
          <cell r="K202"/>
          <cell r="L202"/>
          <cell r="M202"/>
        </row>
        <row r="203">
          <cell r="B203" t="str">
            <v>5.9</v>
          </cell>
          <cell r="C203" t="str">
            <v>Revêtements de sols ou mur</v>
          </cell>
          <cell r="D203"/>
          <cell r="E203"/>
          <cell r="F203"/>
          <cell r="G203"/>
          <cell r="H203"/>
          <cell r="I203"/>
          <cell r="J203"/>
          <cell r="K203"/>
          <cell r="L203"/>
          <cell r="M203"/>
        </row>
        <row r="204">
          <cell r="B204" t="str">
            <v>5.9.1</v>
          </cell>
          <cell r="C204" t="str">
            <v>Ravoirage à la mousse expansive faible épaisseur</v>
          </cell>
          <cell r="D204"/>
          <cell r="E204"/>
          <cell r="F204"/>
          <cell r="G204"/>
          <cell r="H204"/>
          <cell r="I204" t="str">
            <v>m2</v>
          </cell>
          <cell r="J204"/>
          <cell r="K204"/>
          <cell r="L204">
            <v>123</v>
          </cell>
          <cell r="M204"/>
        </row>
        <row r="205">
          <cell r="B205"/>
          <cell r="C205"/>
          <cell r="D205"/>
          <cell r="E205"/>
          <cell r="F205"/>
          <cell r="G205"/>
          <cell r="H205"/>
          <cell r="I205"/>
          <cell r="J205"/>
          <cell r="K205"/>
          <cell r="L205"/>
          <cell r="M205"/>
        </row>
        <row r="206">
          <cell r="B206" t="str">
            <v>5.9.2</v>
          </cell>
          <cell r="C206" t="str">
            <v>Ragréage à la résine</v>
          </cell>
          <cell r="D206"/>
          <cell r="E206"/>
          <cell r="F206"/>
          <cell r="G206"/>
          <cell r="H206"/>
          <cell r="I206" t="str">
            <v>m2</v>
          </cell>
          <cell r="J206"/>
          <cell r="K206"/>
          <cell r="L206">
            <v>22</v>
          </cell>
          <cell r="M206"/>
        </row>
        <row r="207">
          <cell r="B207"/>
          <cell r="C207"/>
          <cell r="D207"/>
          <cell r="E207"/>
          <cell r="F207"/>
          <cell r="G207"/>
          <cell r="H207"/>
          <cell r="I207"/>
          <cell r="J207"/>
          <cell r="K207"/>
          <cell r="L207"/>
          <cell r="M207"/>
        </row>
        <row r="208">
          <cell r="B208" t="str">
            <v>5.9.3</v>
          </cell>
          <cell r="C208" t="str">
            <v>Pose de dallage en grès cérame</v>
          </cell>
          <cell r="D208"/>
          <cell r="E208"/>
          <cell r="F208"/>
          <cell r="G208"/>
          <cell r="H208"/>
          <cell r="I208"/>
          <cell r="J208"/>
          <cell r="K208"/>
          <cell r="L208"/>
          <cell r="M208"/>
        </row>
        <row r="209">
          <cell r="B209" t="str">
            <v>5.9.3.1</v>
          </cell>
          <cell r="C209" t="str">
            <v>Sols</v>
          </cell>
          <cell r="D209"/>
          <cell r="E209"/>
          <cell r="F209"/>
          <cell r="G209"/>
          <cell r="H209"/>
          <cell r="I209" t="str">
            <v>m2</v>
          </cell>
          <cell r="J209"/>
          <cell r="K209"/>
          <cell r="L209">
            <v>45</v>
          </cell>
          <cell r="M209"/>
        </row>
        <row r="210">
          <cell r="B210" t="str">
            <v>5.9.3.2</v>
          </cell>
          <cell r="C210" t="str">
            <v>Murs</v>
          </cell>
          <cell r="D210"/>
          <cell r="E210"/>
          <cell r="F210"/>
          <cell r="G210"/>
          <cell r="H210"/>
          <cell r="I210" t="str">
            <v>m2</v>
          </cell>
          <cell r="J210"/>
          <cell r="K210"/>
          <cell r="L210">
            <v>95</v>
          </cell>
          <cell r="M210"/>
        </row>
        <row r="211">
          <cell r="B211"/>
          <cell r="C211"/>
          <cell r="D211"/>
          <cell r="E211"/>
          <cell r="F211"/>
          <cell r="G211"/>
          <cell r="H211"/>
          <cell r="I211"/>
          <cell r="J211"/>
          <cell r="K211"/>
          <cell r="L211"/>
          <cell r="M211"/>
        </row>
        <row r="212">
          <cell r="B212" t="str">
            <v>5.9.4</v>
          </cell>
          <cell r="C212" t="str">
            <v>Trappes de visite invisible habillées</v>
          </cell>
          <cell r="D212"/>
          <cell r="E212"/>
          <cell r="F212"/>
          <cell r="G212"/>
          <cell r="H212"/>
          <cell r="I212" t="str">
            <v>U</v>
          </cell>
          <cell r="J212"/>
          <cell r="K212"/>
          <cell r="L212">
            <v>1544</v>
          </cell>
          <cell r="M212"/>
        </row>
        <row r="213">
          <cell r="B213"/>
          <cell r="C213"/>
          <cell r="D213"/>
          <cell r="E213"/>
          <cell r="F213"/>
          <cell r="G213"/>
          <cell r="H213"/>
          <cell r="I213"/>
          <cell r="J213"/>
          <cell r="K213"/>
          <cell r="L213"/>
          <cell r="M213"/>
        </row>
        <row r="214">
          <cell r="B214" t="str">
            <v>5.9.5</v>
          </cell>
          <cell r="C214" t="str">
            <v>Plinthes à gorges inox</v>
          </cell>
          <cell r="D214"/>
          <cell r="E214"/>
          <cell r="F214"/>
          <cell r="G214"/>
          <cell r="H214"/>
          <cell r="I214" t="str">
            <v>ml</v>
          </cell>
          <cell r="J214"/>
          <cell r="K214"/>
          <cell r="L214">
            <v>41</v>
          </cell>
          <cell r="M214"/>
        </row>
        <row r="215">
          <cell r="B215"/>
          <cell r="C215"/>
          <cell r="D215"/>
          <cell r="E215"/>
          <cell r="F215"/>
          <cell r="G215"/>
          <cell r="H215"/>
          <cell r="I215"/>
          <cell r="J215"/>
          <cell r="K215"/>
          <cell r="L215"/>
          <cell r="M215"/>
        </row>
        <row r="216">
          <cell r="B216" t="str">
            <v>5.9.6</v>
          </cell>
          <cell r="C216" t="str">
            <v>Sol souple</v>
          </cell>
          <cell r="D216"/>
          <cell r="E216"/>
          <cell r="F216"/>
          <cell r="G216"/>
          <cell r="H216"/>
          <cell r="I216"/>
          <cell r="J216"/>
          <cell r="K216"/>
          <cell r="L216"/>
          <cell r="M216"/>
        </row>
        <row r="217">
          <cell r="B217" t="str">
            <v>5.9.6.1</v>
          </cell>
          <cell r="C217" t="str">
            <v>Sol souple en caoutchouc</v>
          </cell>
          <cell r="D217"/>
          <cell r="E217"/>
          <cell r="F217"/>
          <cell r="G217"/>
          <cell r="H217"/>
          <cell r="I217" t="str">
            <v>m2</v>
          </cell>
          <cell r="J217"/>
          <cell r="K217"/>
          <cell r="L217">
            <v>105</v>
          </cell>
          <cell r="M217"/>
        </row>
        <row r="218">
          <cell r="B218" t="str">
            <v>5.9.6.2</v>
          </cell>
          <cell r="C218" t="str">
            <v>Sol souple en PVC</v>
          </cell>
          <cell r="D218"/>
          <cell r="E218"/>
          <cell r="F218"/>
          <cell r="G218"/>
          <cell r="H218"/>
          <cell r="I218" t="str">
            <v>m2</v>
          </cell>
          <cell r="J218"/>
          <cell r="K218"/>
          <cell r="L218">
            <v>67</v>
          </cell>
          <cell r="M218"/>
        </row>
        <row r="219">
          <cell r="B219"/>
          <cell r="C219"/>
          <cell r="D219"/>
          <cell r="E219"/>
          <cell r="F219"/>
          <cell r="G219"/>
          <cell r="H219"/>
          <cell r="I219"/>
          <cell r="J219"/>
          <cell r="K219"/>
          <cell r="L219"/>
          <cell r="M219"/>
        </row>
        <row r="220">
          <cell r="B220" t="str">
            <v>5.9.7</v>
          </cell>
          <cell r="C220" t="str">
            <v>Sous-plancher en contreplaqué</v>
          </cell>
          <cell r="D220"/>
          <cell r="E220"/>
          <cell r="F220"/>
          <cell r="G220"/>
          <cell r="H220"/>
          <cell r="I220" t="str">
            <v>m²</v>
          </cell>
          <cell r="J220"/>
          <cell r="K220"/>
          <cell r="L220">
            <v>35</v>
          </cell>
          <cell r="M220"/>
        </row>
        <row r="221">
          <cell r="B221"/>
          <cell r="C221"/>
          <cell r="D221"/>
          <cell r="E221"/>
          <cell r="F221"/>
          <cell r="G221"/>
          <cell r="H221"/>
          <cell r="I221"/>
          <cell r="J221"/>
          <cell r="K221"/>
          <cell r="L221"/>
          <cell r="M221"/>
        </row>
        <row r="222">
          <cell r="B222" t="str">
            <v>5.9.8</v>
          </cell>
          <cell r="C222" t="str">
            <v>BEV à coller</v>
          </cell>
          <cell r="D222"/>
          <cell r="E222"/>
          <cell r="F222"/>
          <cell r="G222"/>
          <cell r="H222"/>
          <cell r="I222" t="str">
            <v>U</v>
          </cell>
          <cell r="J222"/>
          <cell r="K222"/>
          <cell r="L222">
            <v>150</v>
          </cell>
          <cell r="M222"/>
        </row>
        <row r="223">
          <cell r="B223"/>
          <cell r="C223"/>
          <cell r="D223"/>
          <cell r="E223"/>
          <cell r="F223"/>
          <cell r="G223"/>
          <cell r="H223"/>
          <cell r="I223"/>
          <cell r="J223"/>
          <cell r="K223"/>
          <cell r="L223"/>
          <cell r="M223"/>
        </row>
        <row r="224">
          <cell r="B224" t="str">
            <v>5.10</v>
          </cell>
          <cell r="C224" t="str">
            <v>Peinture courante</v>
          </cell>
          <cell r="D224"/>
          <cell r="E224"/>
          <cell r="F224"/>
          <cell r="G224"/>
          <cell r="H224"/>
          <cell r="I224"/>
          <cell r="J224"/>
          <cell r="K224"/>
          <cell r="L224"/>
          <cell r="M224"/>
        </row>
        <row r="225">
          <cell r="B225" t="str">
            <v>5.10.1</v>
          </cell>
          <cell r="C225" t="str">
            <v>Peinture des murs, des plafonds et caissons</v>
          </cell>
          <cell r="D225"/>
          <cell r="E225"/>
          <cell r="F225"/>
          <cell r="G225"/>
          <cell r="H225"/>
          <cell r="I225" t="str">
            <v>m2</v>
          </cell>
          <cell r="J225"/>
          <cell r="K225"/>
          <cell r="L225">
            <v>33</v>
          </cell>
          <cell r="M225"/>
        </row>
        <row r="226">
          <cell r="B226" t="str">
            <v>5.10.2</v>
          </cell>
          <cell r="C226" t="str">
            <v>Peinture glycérophtalique sur menuiseries et boiseries</v>
          </cell>
          <cell r="D226"/>
          <cell r="E226"/>
          <cell r="F226"/>
          <cell r="G226"/>
          <cell r="H226"/>
          <cell r="I226" t="str">
            <v>m2</v>
          </cell>
          <cell r="J226"/>
          <cell r="K226"/>
          <cell r="L226">
            <v>33</v>
          </cell>
          <cell r="M226"/>
        </row>
        <row r="227">
          <cell r="B227" t="str">
            <v>5.10.3</v>
          </cell>
          <cell r="C227" t="str">
            <v>Peinture des sols</v>
          </cell>
          <cell r="D227"/>
          <cell r="E227"/>
          <cell r="F227"/>
          <cell r="G227"/>
          <cell r="H227"/>
          <cell r="I227" t="str">
            <v>m2</v>
          </cell>
          <cell r="J227"/>
          <cell r="K227"/>
          <cell r="L227">
            <v>39</v>
          </cell>
          <cell r="M227"/>
        </row>
        <row r="228">
          <cell r="B228"/>
          <cell r="C228"/>
          <cell r="D228"/>
          <cell r="E228"/>
          <cell r="F228"/>
          <cell r="G228"/>
          <cell r="H228"/>
          <cell r="I228"/>
          <cell r="J228"/>
          <cell r="K228"/>
          <cell r="L228"/>
          <cell r="M228"/>
        </row>
        <row r="229">
          <cell r="B229" t="str">
            <v>5.11</v>
          </cell>
          <cell r="C229" t="str">
            <v>Cuisine</v>
          </cell>
          <cell r="D229"/>
          <cell r="E229"/>
          <cell r="F229"/>
          <cell r="G229"/>
          <cell r="H229"/>
          <cell r="I229" t="str">
            <v>ml</v>
          </cell>
          <cell r="J229"/>
          <cell r="K229"/>
          <cell r="L229">
            <v>4800</v>
          </cell>
          <cell r="M229"/>
        </row>
        <row r="230">
          <cell r="B230"/>
          <cell r="C230"/>
          <cell r="D230"/>
          <cell r="E230"/>
          <cell r="F230"/>
          <cell r="G230"/>
          <cell r="H230"/>
          <cell r="I230"/>
          <cell r="J230"/>
          <cell r="K230"/>
          <cell r="L230"/>
          <cell r="M230"/>
        </row>
        <row r="231">
          <cell r="B231" t="str">
            <v>5.12</v>
          </cell>
          <cell r="C231" t="str">
            <v>Signalétique</v>
          </cell>
          <cell r="D231"/>
          <cell r="E231"/>
          <cell r="F231"/>
          <cell r="G231"/>
          <cell r="H231"/>
          <cell r="I231"/>
          <cell r="J231"/>
          <cell r="K231"/>
          <cell r="L231"/>
          <cell r="M231"/>
        </row>
        <row r="232">
          <cell r="B232" t="str">
            <v>5.12.1</v>
          </cell>
          <cell r="C232" t="str">
            <v>Signalétique de sécurité incendie</v>
          </cell>
          <cell r="D232"/>
          <cell r="E232"/>
          <cell r="F232"/>
          <cell r="G232"/>
          <cell r="H232"/>
          <cell r="I232" t="str">
            <v>U</v>
          </cell>
          <cell r="J232"/>
          <cell r="K232"/>
          <cell r="L232">
            <v>28</v>
          </cell>
          <cell r="M232"/>
        </row>
        <row r="233">
          <cell r="B233" t="str">
            <v>5.12.2</v>
          </cell>
          <cell r="C233" t="str">
            <v>Signalétique d'évacuation</v>
          </cell>
          <cell r="D233"/>
          <cell r="E233"/>
          <cell r="F233"/>
          <cell r="G233"/>
          <cell r="H233"/>
          <cell r="I233" t="str">
            <v>U</v>
          </cell>
          <cell r="J233"/>
          <cell r="K233"/>
          <cell r="L233">
            <v>150</v>
          </cell>
          <cell r="M233"/>
        </row>
        <row r="234">
          <cell r="B234" t="str">
            <v>5.12.3</v>
          </cell>
          <cell r="C234" t="str">
            <v>Signalétique locaux technique</v>
          </cell>
          <cell r="D234"/>
          <cell r="E234"/>
          <cell r="F234"/>
          <cell r="G234"/>
          <cell r="H234"/>
          <cell r="I234" t="str">
            <v>U</v>
          </cell>
          <cell r="J234"/>
          <cell r="K234"/>
          <cell r="L234">
            <v>31</v>
          </cell>
          <cell r="M234"/>
        </row>
        <row r="235">
          <cell r="B235" t="str">
            <v>5.12.4</v>
          </cell>
          <cell r="C235" t="str">
            <v>Signalétique d'accessibilité</v>
          </cell>
          <cell r="D235"/>
          <cell r="E235"/>
          <cell r="F235"/>
          <cell r="G235"/>
          <cell r="H235"/>
          <cell r="I235" t="str">
            <v>U</v>
          </cell>
          <cell r="J235"/>
          <cell r="K235"/>
          <cell r="L235">
            <v>66</v>
          </cell>
          <cell r="M235"/>
        </row>
        <row r="236">
          <cell r="B236"/>
          <cell r="C236"/>
          <cell r="D236"/>
          <cell r="E236"/>
          <cell r="F236"/>
          <cell r="G236"/>
          <cell r="H236"/>
          <cell r="I236"/>
          <cell r="J236"/>
          <cell r="K236"/>
          <cell r="L236"/>
          <cell r="M236"/>
        </row>
        <row r="237">
          <cell r="B237" t="str">
            <v>5.13</v>
          </cell>
          <cell r="C237" t="str">
            <v>Accompagnement des travaux techniques</v>
          </cell>
          <cell r="D237"/>
          <cell r="E237"/>
          <cell r="F237"/>
          <cell r="G237"/>
          <cell r="H237"/>
          <cell r="I237"/>
          <cell r="J237"/>
          <cell r="K237"/>
          <cell r="L237"/>
          <cell r="M237"/>
        </row>
        <row r="238">
          <cell r="B238" t="str">
            <v>5.13.1</v>
          </cell>
          <cell r="C238" t="str">
            <v>Calfeutrement des passages de réseaux pour garantir l'isolement au feu</v>
          </cell>
          <cell r="D238"/>
          <cell r="E238"/>
          <cell r="F238"/>
          <cell r="G238"/>
          <cell r="H238"/>
          <cell r="I238" t="str">
            <v>m2</v>
          </cell>
          <cell r="J238"/>
          <cell r="K238"/>
          <cell r="L238">
            <v>275</v>
          </cell>
          <cell r="M238"/>
        </row>
        <row r="239">
          <cell r="B239" t="str">
            <v>5.13.2</v>
          </cell>
          <cell r="C239" t="str">
            <v>Bouchement de trous et cavités</v>
          </cell>
          <cell r="D239"/>
          <cell r="E239"/>
          <cell r="F239"/>
          <cell r="G239"/>
          <cell r="H239"/>
          <cell r="I239" t="str">
            <v>m3</v>
          </cell>
          <cell r="J239"/>
          <cell r="K239"/>
          <cell r="L239">
            <v>2503.75</v>
          </cell>
          <cell r="M239"/>
        </row>
        <row r="240">
          <cell r="B240"/>
          <cell r="C240"/>
          <cell r="D240"/>
          <cell r="E240"/>
          <cell r="F240"/>
          <cell r="G240"/>
          <cell r="H240"/>
          <cell r="I240"/>
          <cell r="J240"/>
          <cell r="K240"/>
          <cell r="L240"/>
          <cell r="M240"/>
        </row>
        <row r="241">
          <cell r="B241" t="str">
            <v>5.14</v>
          </cell>
          <cell r="C241" t="str">
            <v>Travaux en régie</v>
          </cell>
          <cell r="D241"/>
          <cell r="E241"/>
          <cell r="F241"/>
          <cell r="G241"/>
          <cell r="H241"/>
          <cell r="I241" t="str">
            <v>H</v>
          </cell>
          <cell r="J241"/>
          <cell r="K241"/>
          <cell r="L241">
            <v>60</v>
          </cell>
          <cell r="M241"/>
        </row>
        <row r="242">
          <cell r="B242"/>
          <cell r="C242"/>
          <cell r="D242"/>
          <cell r="E242"/>
          <cell r="F242"/>
          <cell r="G242"/>
          <cell r="H242"/>
          <cell r="I242"/>
          <cell r="J242"/>
          <cell r="K242"/>
          <cell r="L242"/>
          <cell r="M242"/>
        </row>
        <row r="243">
          <cell r="B243"/>
          <cell r="C243" t="str">
            <v>CE6 Plomberie - CVC</v>
          </cell>
          <cell r="D243"/>
          <cell r="E243"/>
          <cell r="F243"/>
          <cell r="G243"/>
          <cell r="H243"/>
          <cell r="I243"/>
          <cell r="J243"/>
          <cell r="K243"/>
          <cell r="L243"/>
          <cell r="M243"/>
        </row>
        <row r="244">
          <cell r="B244"/>
          <cell r="C244"/>
          <cell r="D244"/>
          <cell r="E244"/>
          <cell r="F244"/>
          <cell r="G244"/>
          <cell r="H244"/>
          <cell r="I244"/>
          <cell r="J244"/>
          <cell r="K244"/>
          <cell r="L244"/>
          <cell r="M244"/>
        </row>
        <row r="245">
          <cell r="B245"/>
          <cell r="C245" t="str">
            <v>Confère CHOULET</v>
          </cell>
          <cell r="D245"/>
          <cell r="E245"/>
          <cell r="F245"/>
          <cell r="G245"/>
          <cell r="H245"/>
          <cell r="I245"/>
          <cell r="J245"/>
          <cell r="K245"/>
          <cell r="L245"/>
          <cell r="M245"/>
        </row>
        <row r="246">
          <cell r="B246"/>
          <cell r="C246"/>
          <cell r="D246"/>
          <cell r="E246"/>
          <cell r="F246"/>
          <cell r="G246"/>
          <cell r="H246"/>
          <cell r="I246"/>
          <cell r="J246"/>
          <cell r="K246"/>
          <cell r="L246"/>
          <cell r="M246"/>
        </row>
        <row r="247">
          <cell r="B247"/>
          <cell r="C247" t="str">
            <v>CE7 Electricité - Eclairage</v>
          </cell>
          <cell r="D247"/>
          <cell r="E247"/>
          <cell r="F247"/>
          <cell r="G247"/>
          <cell r="H247"/>
          <cell r="I247"/>
          <cell r="J247"/>
          <cell r="K247"/>
          <cell r="L247"/>
          <cell r="M247"/>
        </row>
        <row r="248">
          <cell r="B248"/>
          <cell r="C248"/>
          <cell r="D248"/>
          <cell r="E248"/>
          <cell r="F248"/>
          <cell r="G248"/>
          <cell r="H248"/>
          <cell r="I248"/>
          <cell r="J248"/>
          <cell r="K248"/>
          <cell r="L248"/>
          <cell r="M248"/>
        </row>
        <row r="249">
          <cell r="B249"/>
          <cell r="C249" t="str">
            <v>Confère CHOULET</v>
          </cell>
          <cell r="D249"/>
          <cell r="E249"/>
          <cell r="F249"/>
          <cell r="G249"/>
          <cell r="H249"/>
          <cell r="I249"/>
          <cell r="J249"/>
          <cell r="K249"/>
          <cell r="L249"/>
          <cell r="M249"/>
        </row>
        <row r="250">
          <cell r="B250"/>
          <cell r="C250"/>
          <cell r="I250"/>
          <cell r="J250"/>
          <cell r="L250"/>
          <cell r="M250"/>
        </row>
        <row r="251">
          <cell r="B251"/>
          <cell r="C251" t="str">
            <v>CE8 - Mobilier</v>
          </cell>
          <cell r="D251"/>
          <cell r="E251"/>
          <cell r="F251"/>
          <cell r="G251"/>
          <cell r="H251"/>
          <cell r="I251"/>
          <cell r="J251"/>
          <cell r="K251"/>
          <cell r="L251"/>
          <cell r="M251"/>
        </row>
        <row r="252">
          <cell r="B252"/>
          <cell r="C252"/>
          <cell r="D252"/>
          <cell r="E252"/>
          <cell r="F252"/>
          <cell r="G252"/>
          <cell r="H252"/>
          <cell r="I252"/>
          <cell r="J252"/>
          <cell r="K252"/>
          <cell r="L252"/>
          <cell r="M252"/>
        </row>
        <row r="253">
          <cell r="B253" t="str">
            <v>6.1</v>
          </cell>
          <cell r="C253" t="str">
            <v>Mobilier d'accueil</v>
          </cell>
          <cell r="D253"/>
          <cell r="E253"/>
          <cell r="F253"/>
          <cell r="G253"/>
          <cell r="H253"/>
          <cell r="I253"/>
          <cell r="J253"/>
          <cell r="K253"/>
          <cell r="L253"/>
          <cell r="M253"/>
        </row>
        <row r="254">
          <cell r="B254" t="str">
            <v>6.1.1</v>
          </cell>
          <cell r="C254" t="str">
            <v>Dépose-repose de mobilier d'accueil existant</v>
          </cell>
          <cell r="D254"/>
          <cell r="E254"/>
          <cell r="F254"/>
          <cell r="G254"/>
          <cell r="H254"/>
          <cell r="I254" t="str">
            <v>U</v>
          </cell>
          <cell r="J254"/>
          <cell r="K254"/>
          <cell r="L254">
            <v>550</v>
          </cell>
          <cell r="M254"/>
        </row>
        <row r="255">
          <cell r="B255" t="str">
            <v>6.1.2</v>
          </cell>
          <cell r="C255" t="str">
            <v>Création de banque d'accueil</v>
          </cell>
          <cell r="D255"/>
          <cell r="E255"/>
          <cell r="F255"/>
          <cell r="G255"/>
          <cell r="H255"/>
          <cell r="I255"/>
          <cell r="J255"/>
          <cell r="K255"/>
          <cell r="L255"/>
          <cell r="M255"/>
        </row>
        <row r="256">
          <cell r="B256" t="str">
            <v>6.1.2.1</v>
          </cell>
          <cell r="C256" t="str">
            <v>Billetterie</v>
          </cell>
          <cell r="D256"/>
          <cell r="E256"/>
          <cell r="F256"/>
          <cell r="G256"/>
          <cell r="H256"/>
          <cell r="I256" t="str">
            <v>U</v>
          </cell>
          <cell r="J256"/>
          <cell r="K256"/>
          <cell r="L256">
            <v>9000</v>
          </cell>
          <cell r="M256"/>
        </row>
        <row r="257">
          <cell r="B257" t="str">
            <v>6.1.2.2</v>
          </cell>
          <cell r="C257" t="str">
            <v>Contrôle des billets et distribution des tablettes</v>
          </cell>
          <cell r="D257"/>
          <cell r="E257"/>
          <cell r="F257"/>
          <cell r="G257"/>
          <cell r="H257"/>
          <cell r="I257" t="str">
            <v>U</v>
          </cell>
          <cell r="J257"/>
          <cell r="K257"/>
          <cell r="L257">
            <v>14000</v>
          </cell>
          <cell r="M257"/>
        </row>
        <row r="258">
          <cell r="B258"/>
          <cell r="C258"/>
          <cell r="D258"/>
          <cell r="E258"/>
          <cell r="F258"/>
          <cell r="G258"/>
          <cell r="H258"/>
          <cell r="I258"/>
          <cell r="J258"/>
          <cell r="K258"/>
          <cell r="L258"/>
          <cell r="M258"/>
        </row>
        <row r="259">
          <cell r="B259" t="str">
            <v>6.2</v>
          </cell>
          <cell r="C259" t="str">
            <v>Mobilier de boutique</v>
          </cell>
          <cell r="D259"/>
          <cell r="E259"/>
          <cell r="F259"/>
          <cell r="G259"/>
          <cell r="H259"/>
          <cell r="I259"/>
          <cell r="J259"/>
          <cell r="K259"/>
          <cell r="L259"/>
          <cell r="M259"/>
        </row>
        <row r="260">
          <cell r="B260" t="str">
            <v>6.2.1</v>
          </cell>
          <cell r="C260" t="str">
            <v>Présentoirs centraux</v>
          </cell>
          <cell r="D260"/>
          <cell r="E260"/>
          <cell r="F260"/>
          <cell r="G260"/>
          <cell r="H260"/>
          <cell r="I260" t="str">
            <v>U</v>
          </cell>
          <cell r="J260"/>
          <cell r="K260"/>
          <cell r="L260">
            <v>1300</v>
          </cell>
          <cell r="M260"/>
        </row>
        <row r="261">
          <cell r="B261" t="str">
            <v>6.2.2</v>
          </cell>
          <cell r="C261" t="str">
            <v>Banque de caisse et cimaise centrale</v>
          </cell>
          <cell r="D261"/>
          <cell r="E261"/>
          <cell r="F261"/>
          <cell r="G261"/>
          <cell r="H261"/>
          <cell r="I261" t="str">
            <v>U</v>
          </cell>
          <cell r="J261"/>
          <cell r="K261"/>
          <cell r="L261">
            <v>12000</v>
          </cell>
          <cell r="M261"/>
        </row>
        <row r="262">
          <cell r="B262"/>
          <cell r="C262"/>
          <cell r="D262"/>
          <cell r="E262"/>
          <cell r="F262"/>
          <cell r="G262"/>
          <cell r="H262"/>
          <cell r="I262"/>
          <cell r="J262"/>
          <cell r="K262"/>
          <cell r="L262"/>
          <cell r="M262"/>
        </row>
        <row r="263">
          <cell r="B263" t="str">
            <v>6.3</v>
          </cell>
          <cell r="C263" t="str">
            <v>Placards toute hauteur à étagères intégrant grilles laiton</v>
          </cell>
          <cell r="D263"/>
          <cell r="E263"/>
          <cell r="F263"/>
          <cell r="G263"/>
          <cell r="H263"/>
          <cell r="I263" t="str">
            <v>ml</v>
          </cell>
          <cell r="J263"/>
          <cell r="K263"/>
          <cell r="L263">
            <v>1650</v>
          </cell>
          <cell r="M263"/>
        </row>
        <row r="264">
          <cell r="B264"/>
          <cell r="C264"/>
          <cell r="D264"/>
          <cell r="E264"/>
          <cell r="F264"/>
          <cell r="G264"/>
          <cell r="H264"/>
          <cell r="I264"/>
          <cell r="J264"/>
          <cell r="K264"/>
          <cell r="L264"/>
          <cell r="M264"/>
        </row>
        <row r="265">
          <cell r="B265" t="str">
            <v>6.4</v>
          </cell>
          <cell r="C265" t="str">
            <v>Etagères murales et placards en soubassement</v>
          </cell>
          <cell r="D265"/>
          <cell r="E265"/>
          <cell r="F265"/>
          <cell r="G265"/>
          <cell r="H265"/>
          <cell r="I265" t="str">
            <v>ml</v>
          </cell>
          <cell r="J265"/>
          <cell r="K265"/>
          <cell r="L265">
            <v>1400</v>
          </cell>
          <cell r="M265"/>
        </row>
        <row r="266">
          <cell r="B266"/>
          <cell r="C266"/>
          <cell r="D266"/>
          <cell r="E266"/>
          <cell r="F266"/>
          <cell r="G266"/>
          <cell r="H266"/>
          <cell r="I266"/>
          <cell r="J266"/>
          <cell r="K266"/>
          <cell r="L266"/>
          <cell r="M266"/>
        </row>
        <row r="267">
          <cell r="B267" t="str">
            <v>6.5</v>
          </cell>
          <cell r="C267" t="str">
            <v>Habillage de caisson pour rideau d'air chaud</v>
          </cell>
          <cell r="D267"/>
          <cell r="E267"/>
          <cell r="F267"/>
          <cell r="G267"/>
          <cell r="H267"/>
          <cell r="I267" t="str">
            <v>U</v>
          </cell>
          <cell r="J267"/>
          <cell r="K267"/>
          <cell r="L267">
            <v>650</v>
          </cell>
          <cell r="M267"/>
        </row>
        <row r="268">
          <cell r="B268"/>
          <cell r="C268"/>
          <cell r="I268"/>
          <cell r="J268"/>
          <cell r="L268"/>
          <cell r="M268"/>
        </row>
        <row r="269">
          <cell r="B269"/>
          <cell r="C269"/>
          <cell r="I269"/>
          <cell r="J269"/>
          <cell r="L269"/>
          <cell r="M269"/>
        </row>
        <row r="270">
          <cell r="B270"/>
          <cell r="C270"/>
          <cell r="I270"/>
          <cell r="J270"/>
          <cell r="L270"/>
          <cell r="M270"/>
        </row>
        <row r="271">
          <cell r="B271"/>
          <cell r="C271"/>
          <cell r="I271"/>
          <cell r="J271"/>
          <cell r="L271"/>
          <cell r="M271"/>
        </row>
        <row r="272">
          <cell r="B272"/>
          <cell r="C272"/>
          <cell r="I272"/>
          <cell r="J272"/>
          <cell r="L272"/>
          <cell r="M272"/>
        </row>
        <row r="273">
          <cell r="B273"/>
          <cell r="C273"/>
          <cell r="I273"/>
          <cell r="J273"/>
          <cell r="L273"/>
          <cell r="M273"/>
        </row>
        <row r="274">
          <cell r="B274"/>
          <cell r="C274"/>
          <cell r="I274"/>
          <cell r="J274"/>
          <cell r="L274"/>
          <cell r="M274"/>
        </row>
        <row r="275">
          <cell r="B275"/>
          <cell r="C275"/>
          <cell r="I275"/>
          <cell r="J275"/>
          <cell r="L275"/>
          <cell r="M275"/>
        </row>
        <row r="276">
          <cell r="B276"/>
          <cell r="C276"/>
          <cell r="I276"/>
          <cell r="J276"/>
          <cell r="L276"/>
          <cell r="M276"/>
        </row>
        <row r="277">
          <cell r="B277"/>
          <cell r="C277"/>
          <cell r="I277"/>
          <cell r="J277"/>
          <cell r="L277"/>
          <cell r="M277"/>
        </row>
        <row r="278">
          <cell r="B278"/>
          <cell r="C278"/>
          <cell r="I278"/>
          <cell r="J278"/>
          <cell r="L278"/>
          <cell r="M278"/>
        </row>
        <row r="279">
          <cell r="B279"/>
          <cell r="C279"/>
          <cell r="I279"/>
          <cell r="J279"/>
          <cell r="L279"/>
          <cell r="M279"/>
        </row>
        <row r="280">
          <cell r="B280"/>
          <cell r="C280"/>
          <cell r="I280"/>
          <cell r="J280"/>
          <cell r="L280"/>
          <cell r="M280"/>
        </row>
        <row r="281">
          <cell r="B281"/>
          <cell r="C281"/>
          <cell r="I281"/>
          <cell r="J281"/>
          <cell r="L281"/>
          <cell r="M281"/>
        </row>
        <row r="282">
          <cell r="B282"/>
          <cell r="C282"/>
          <cell r="I282"/>
          <cell r="J282"/>
          <cell r="L282"/>
          <cell r="M282"/>
        </row>
        <row r="283">
          <cell r="B283"/>
          <cell r="C283"/>
          <cell r="I283"/>
          <cell r="J283"/>
          <cell r="L283"/>
          <cell r="M283"/>
        </row>
        <row r="284">
          <cell r="B284"/>
          <cell r="C284"/>
          <cell r="I284"/>
          <cell r="J284"/>
          <cell r="L284"/>
          <cell r="M284"/>
        </row>
        <row r="285">
          <cell r="B285"/>
          <cell r="C285"/>
          <cell r="I285"/>
          <cell r="J285"/>
          <cell r="L285"/>
          <cell r="M285"/>
        </row>
        <row r="286">
          <cell r="B286"/>
          <cell r="C286"/>
          <cell r="I286"/>
          <cell r="J286"/>
          <cell r="L286"/>
          <cell r="M286"/>
        </row>
        <row r="287">
          <cell r="B287"/>
          <cell r="C287"/>
          <cell r="I287"/>
          <cell r="J287"/>
          <cell r="L287"/>
          <cell r="M287"/>
        </row>
        <row r="288">
          <cell r="B288"/>
          <cell r="C288"/>
          <cell r="I288"/>
          <cell r="J288"/>
          <cell r="L288"/>
          <cell r="M288"/>
        </row>
        <row r="289">
          <cell r="B289"/>
          <cell r="C289"/>
          <cell r="I289"/>
          <cell r="J289"/>
          <cell r="L289"/>
          <cell r="M289"/>
        </row>
        <row r="290">
          <cell r="B290"/>
          <cell r="C290"/>
          <cell r="I290"/>
          <cell r="J290"/>
          <cell r="L290"/>
          <cell r="M290"/>
        </row>
        <row r="291">
          <cell r="B291"/>
          <cell r="C291"/>
          <cell r="I291"/>
          <cell r="J291"/>
          <cell r="L291"/>
          <cell r="M291"/>
        </row>
        <row r="292">
          <cell r="B292"/>
          <cell r="C292"/>
          <cell r="I292"/>
          <cell r="J292"/>
          <cell r="L292"/>
          <cell r="M292"/>
        </row>
        <row r="293">
          <cell r="B293"/>
          <cell r="C293"/>
          <cell r="I293"/>
          <cell r="J293"/>
          <cell r="L293"/>
          <cell r="M293"/>
        </row>
        <row r="294">
          <cell r="B294"/>
          <cell r="C294"/>
          <cell r="I294"/>
          <cell r="J294"/>
          <cell r="L294"/>
          <cell r="M294"/>
        </row>
        <row r="295">
          <cell r="B295"/>
          <cell r="C295"/>
          <cell r="I295"/>
          <cell r="J295"/>
          <cell r="L295"/>
          <cell r="M295"/>
        </row>
        <row r="296">
          <cell r="B296"/>
          <cell r="C296"/>
          <cell r="I296"/>
          <cell r="J296"/>
          <cell r="L296"/>
          <cell r="M296"/>
        </row>
        <row r="297">
          <cell r="B297"/>
          <cell r="C297"/>
          <cell r="I297"/>
          <cell r="J297"/>
          <cell r="L297"/>
          <cell r="M297"/>
        </row>
        <row r="298">
          <cell r="B298"/>
          <cell r="C298"/>
          <cell r="I298"/>
          <cell r="J298"/>
          <cell r="L298"/>
          <cell r="M298"/>
        </row>
        <row r="299">
          <cell r="B299"/>
          <cell r="C299"/>
          <cell r="I299"/>
          <cell r="J299"/>
          <cell r="L299"/>
          <cell r="M299"/>
        </row>
        <row r="300">
          <cell r="B300"/>
          <cell r="C300"/>
          <cell r="I300"/>
          <cell r="J300"/>
          <cell r="L300"/>
          <cell r="M300"/>
        </row>
        <row r="301">
          <cell r="B301"/>
          <cell r="C301"/>
          <cell r="I301"/>
          <cell r="J301"/>
          <cell r="L301"/>
          <cell r="M301"/>
        </row>
        <row r="302">
          <cell r="B302"/>
          <cell r="C302"/>
          <cell r="I302"/>
          <cell r="J302"/>
          <cell r="L302"/>
          <cell r="M302"/>
        </row>
        <row r="303">
          <cell r="B303"/>
          <cell r="C303"/>
          <cell r="I303"/>
          <cell r="J303"/>
          <cell r="L303"/>
          <cell r="M303"/>
        </row>
        <row r="304">
          <cell r="B304"/>
          <cell r="C304"/>
          <cell r="I304"/>
          <cell r="J304"/>
          <cell r="L304"/>
          <cell r="M304"/>
        </row>
        <row r="305">
          <cell r="B305"/>
          <cell r="C305"/>
          <cell r="I305"/>
          <cell r="J305"/>
          <cell r="L305"/>
          <cell r="M305"/>
        </row>
        <row r="306">
          <cell r="B306"/>
          <cell r="C306"/>
          <cell r="I306"/>
          <cell r="J306"/>
          <cell r="L306"/>
          <cell r="M306"/>
        </row>
        <row r="307">
          <cell r="B307"/>
          <cell r="C307"/>
          <cell r="I307"/>
          <cell r="J307"/>
          <cell r="L307"/>
          <cell r="M307"/>
        </row>
        <row r="308">
          <cell r="B308"/>
          <cell r="C308"/>
          <cell r="I308"/>
          <cell r="J308"/>
          <cell r="L308"/>
          <cell r="M308"/>
        </row>
        <row r="309">
          <cell r="B309"/>
          <cell r="C309"/>
          <cell r="I309"/>
          <cell r="J309"/>
          <cell r="L309"/>
          <cell r="M309"/>
        </row>
        <row r="310">
          <cell r="B310"/>
          <cell r="C310"/>
          <cell r="I310"/>
          <cell r="J310"/>
          <cell r="L310"/>
          <cell r="M310"/>
        </row>
        <row r="311">
          <cell r="B311"/>
          <cell r="C311"/>
          <cell r="I311"/>
          <cell r="J311"/>
          <cell r="L311"/>
          <cell r="M311"/>
        </row>
        <row r="312">
          <cell r="B312"/>
          <cell r="C312"/>
          <cell r="I312"/>
          <cell r="J312"/>
          <cell r="L312"/>
          <cell r="M312"/>
        </row>
        <row r="313">
          <cell r="B313"/>
          <cell r="C313"/>
          <cell r="I313"/>
          <cell r="J313"/>
          <cell r="L313"/>
          <cell r="M313"/>
        </row>
        <row r="314">
          <cell r="B314"/>
          <cell r="C314"/>
          <cell r="I314"/>
          <cell r="J314"/>
          <cell r="L314"/>
          <cell r="M314"/>
        </row>
        <row r="315">
          <cell r="B315"/>
          <cell r="C315"/>
          <cell r="I315"/>
          <cell r="J315"/>
          <cell r="L315"/>
          <cell r="M315"/>
        </row>
        <row r="316">
          <cell r="B316"/>
          <cell r="C316"/>
          <cell r="I316"/>
          <cell r="J316"/>
          <cell r="L316"/>
          <cell r="M316"/>
        </row>
        <row r="317">
          <cell r="B317"/>
          <cell r="C317"/>
          <cell r="I317"/>
          <cell r="J317"/>
          <cell r="L317"/>
          <cell r="M317"/>
        </row>
        <row r="318">
          <cell r="B318"/>
          <cell r="C318"/>
          <cell r="I318"/>
          <cell r="J318"/>
          <cell r="L318"/>
          <cell r="M318"/>
        </row>
        <row r="319">
          <cell r="B319"/>
          <cell r="C319"/>
          <cell r="I319"/>
          <cell r="J319"/>
          <cell r="L319"/>
          <cell r="M319"/>
        </row>
        <row r="320">
          <cell r="B320"/>
          <cell r="C320"/>
          <cell r="I320"/>
          <cell r="J320"/>
          <cell r="L320"/>
          <cell r="M320"/>
        </row>
        <row r="321">
          <cell r="B321"/>
          <cell r="C321"/>
          <cell r="I321"/>
          <cell r="J321"/>
          <cell r="L321"/>
          <cell r="M321"/>
        </row>
        <row r="322">
          <cell r="B322"/>
          <cell r="C322"/>
          <cell r="I322"/>
          <cell r="J322"/>
          <cell r="L322"/>
          <cell r="M322"/>
        </row>
        <row r="323">
          <cell r="B323"/>
          <cell r="C323"/>
          <cell r="I323"/>
          <cell r="J323"/>
          <cell r="L323"/>
          <cell r="M323"/>
        </row>
        <row r="324">
          <cell r="B324"/>
          <cell r="C324"/>
          <cell r="I324"/>
          <cell r="J324"/>
          <cell r="L324"/>
          <cell r="M324"/>
        </row>
        <row r="325">
          <cell r="B325"/>
          <cell r="C325"/>
          <cell r="I325"/>
          <cell r="J325"/>
          <cell r="L325"/>
          <cell r="M325"/>
        </row>
        <row r="326">
          <cell r="B326"/>
          <cell r="C326"/>
          <cell r="I326"/>
          <cell r="J326"/>
          <cell r="L326"/>
          <cell r="M326"/>
        </row>
        <row r="327">
          <cell r="B327"/>
          <cell r="C327"/>
          <cell r="I327"/>
          <cell r="J327"/>
          <cell r="L327"/>
          <cell r="M327"/>
        </row>
        <row r="328">
          <cell r="B328"/>
          <cell r="C328"/>
          <cell r="I328"/>
          <cell r="J328"/>
          <cell r="L328"/>
          <cell r="M328"/>
        </row>
        <row r="329">
          <cell r="B329"/>
          <cell r="C329"/>
          <cell r="I329"/>
          <cell r="J329"/>
          <cell r="L329"/>
          <cell r="M329"/>
        </row>
        <row r="330">
          <cell r="B330"/>
          <cell r="C330"/>
          <cell r="I330"/>
          <cell r="J330"/>
          <cell r="L330"/>
          <cell r="M330"/>
        </row>
        <row r="331">
          <cell r="B331"/>
          <cell r="C331"/>
          <cell r="I331"/>
          <cell r="J331"/>
          <cell r="L331"/>
          <cell r="M331"/>
        </row>
        <row r="332">
          <cell r="B332"/>
          <cell r="C332"/>
          <cell r="I332"/>
          <cell r="J332"/>
          <cell r="L332"/>
          <cell r="M332"/>
        </row>
        <row r="333">
          <cell r="B333"/>
          <cell r="C333"/>
          <cell r="I333"/>
          <cell r="J333"/>
          <cell r="L333"/>
          <cell r="M333"/>
        </row>
        <row r="334">
          <cell r="B334"/>
          <cell r="C334"/>
          <cell r="I334"/>
          <cell r="J334"/>
          <cell r="L334"/>
          <cell r="M334"/>
        </row>
        <row r="335">
          <cell r="B335"/>
          <cell r="C335"/>
          <cell r="I335"/>
          <cell r="J335"/>
          <cell r="L335"/>
          <cell r="M335"/>
        </row>
        <row r="336">
          <cell r="B336"/>
          <cell r="C336"/>
          <cell r="I336"/>
          <cell r="J336"/>
          <cell r="L336"/>
          <cell r="M336"/>
        </row>
        <row r="337">
          <cell r="B337"/>
          <cell r="C337"/>
          <cell r="I337"/>
          <cell r="J337"/>
          <cell r="L337"/>
          <cell r="M337"/>
        </row>
        <row r="338">
          <cell r="B338"/>
          <cell r="C338"/>
          <cell r="I338"/>
          <cell r="J338"/>
          <cell r="L338"/>
          <cell r="M338"/>
        </row>
        <row r="339">
          <cell r="B339"/>
          <cell r="C339"/>
          <cell r="I339"/>
          <cell r="J339"/>
          <cell r="L339"/>
          <cell r="M339"/>
        </row>
        <row r="340">
          <cell r="B340"/>
          <cell r="C340"/>
          <cell r="I340"/>
          <cell r="J340"/>
          <cell r="L340"/>
          <cell r="M340"/>
        </row>
        <row r="341">
          <cell r="B341"/>
          <cell r="C341"/>
          <cell r="I341"/>
          <cell r="J341"/>
          <cell r="L341"/>
          <cell r="M341"/>
        </row>
        <row r="342">
          <cell r="B342"/>
          <cell r="C342"/>
          <cell r="I342"/>
          <cell r="J342"/>
          <cell r="L342"/>
          <cell r="M342"/>
        </row>
        <row r="343">
          <cell r="B343"/>
          <cell r="C343"/>
          <cell r="I343"/>
          <cell r="J343"/>
          <cell r="L343"/>
          <cell r="M343"/>
        </row>
        <row r="344">
          <cell r="B344"/>
          <cell r="C344"/>
          <cell r="I344"/>
          <cell r="J344"/>
          <cell r="L344"/>
          <cell r="M344"/>
        </row>
        <row r="345">
          <cell r="B345"/>
          <cell r="C345"/>
          <cell r="I345"/>
          <cell r="J345"/>
          <cell r="L345"/>
          <cell r="M345"/>
        </row>
        <row r="346">
          <cell r="B346"/>
          <cell r="C346"/>
          <cell r="I346"/>
          <cell r="J346"/>
          <cell r="L346"/>
          <cell r="M346"/>
        </row>
      </sheetData>
      <sheetData sheetId="1">
        <row r="10">
          <cell r="B10"/>
          <cell r="I10"/>
          <cell r="J10"/>
          <cell r="L10"/>
          <cell r="M10"/>
        </row>
        <row r="11">
          <cell r="B11"/>
          <cell r="C11" t="str">
            <v>CE1 Travaux de pierre de taille</v>
          </cell>
          <cell r="D11"/>
          <cell r="E11"/>
          <cell r="F11"/>
          <cell r="G11"/>
          <cell r="H11"/>
          <cell r="I11"/>
          <cell r="J11"/>
          <cell r="L11"/>
          <cell r="M11"/>
        </row>
        <row r="12">
          <cell r="B12"/>
          <cell r="I12"/>
          <cell r="J12"/>
          <cell r="L12"/>
          <cell r="M12"/>
        </row>
        <row r="13">
          <cell r="B13" t="str">
            <v>1.1</v>
          </cell>
          <cell r="C13" t="str">
            <v>Travaux de pierre de taille</v>
          </cell>
          <cell r="I13"/>
          <cell r="J13"/>
          <cell r="L13"/>
          <cell r="M13"/>
        </row>
        <row r="14">
          <cell r="B14" t="str">
            <v>1.1.1</v>
          </cell>
          <cell r="C14" t="str">
            <v>Dégagement des parements en pierre de taille</v>
          </cell>
          <cell r="D14"/>
          <cell r="E14"/>
          <cell r="F14"/>
          <cell r="G14"/>
          <cell r="H14"/>
          <cell r="I14" t="str">
            <v>m2</v>
          </cell>
          <cell r="J14"/>
          <cell r="K14"/>
          <cell r="L14">
            <v>138</v>
          </cell>
          <cell r="M14"/>
        </row>
        <row r="15"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</row>
        <row r="16">
          <cell r="B16" t="str">
            <v>1.1.2</v>
          </cell>
          <cell r="C16" t="str">
            <v>Nettoyage des parements</v>
          </cell>
          <cell r="D16"/>
          <cell r="E16"/>
          <cell r="F16"/>
          <cell r="G16"/>
          <cell r="H16"/>
          <cell r="I16"/>
          <cell r="J16"/>
          <cell r="K16"/>
          <cell r="L16"/>
          <cell r="M16"/>
        </row>
        <row r="17">
          <cell r="B17" t="str">
            <v>1.1.2.1</v>
          </cell>
          <cell r="C17" t="str">
            <v>Nettoyage par cryogénistion</v>
          </cell>
          <cell r="D17"/>
          <cell r="E17"/>
          <cell r="F17"/>
          <cell r="G17"/>
          <cell r="H17"/>
          <cell r="I17" t="str">
            <v>m2</v>
          </cell>
          <cell r="J17"/>
          <cell r="K17"/>
          <cell r="L17">
            <v>125</v>
          </cell>
          <cell r="M17"/>
        </row>
        <row r="18">
          <cell r="B18" t="str">
            <v>1.1.2.2</v>
          </cell>
          <cell r="C18" t="str">
            <v>Nettoyage par microgommage</v>
          </cell>
          <cell r="D18"/>
          <cell r="E18"/>
          <cell r="F18"/>
          <cell r="G18"/>
          <cell r="H18"/>
          <cell r="I18" t="str">
            <v>m2</v>
          </cell>
          <cell r="J18"/>
          <cell r="K18"/>
          <cell r="L18">
            <v>29</v>
          </cell>
          <cell r="M18"/>
        </row>
        <row r="19">
          <cell r="B19" t="str">
            <v>1.1.2.3</v>
          </cell>
          <cell r="C19" t="str">
            <v>Nettoyage par cataplasme pelable</v>
          </cell>
          <cell r="D19"/>
          <cell r="E19"/>
          <cell r="F19"/>
          <cell r="G19"/>
          <cell r="H19"/>
          <cell r="I19" t="str">
            <v>m2</v>
          </cell>
          <cell r="J19"/>
          <cell r="K19"/>
          <cell r="L19">
            <v>75</v>
          </cell>
          <cell r="M19"/>
        </row>
        <row r="20">
          <cell r="B20"/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</row>
        <row r="21">
          <cell r="B21" t="str">
            <v>1.1.3</v>
          </cell>
          <cell r="C21" t="str">
            <v>Compresse de dessalement</v>
          </cell>
          <cell r="D21"/>
          <cell r="E21"/>
          <cell r="F21"/>
          <cell r="G21"/>
          <cell r="H21"/>
          <cell r="I21" t="str">
            <v>m2</v>
          </cell>
          <cell r="J21"/>
          <cell r="K21"/>
          <cell r="L21">
            <v>118</v>
          </cell>
          <cell r="M21"/>
        </row>
        <row r="22">
          <cell r="B22"/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</row>
        <row r="23">
          <cell r="B23" t="str">
            <v>1.1.4</v>
          </cell>
          <cell r="C23" t="str">
            <v>Remplacement de pierre</v>
          </cell>
          <cell r="D23"/>
          <cell r="E23"/>
          <cell r="F23"/>
          <cell r="G23"/>
          <cell r="H23"/>
          <cell r="I23" t="str">
            <v>m3</v>
          </cell>
          <cell r="J23"/>
          <cell r="K23"/>
          <cell r="L23">
            <v>7000</v>
          </cell>
          <cell r="M23"/>
        </row>
        <row r="24">
          <cell r="B24"/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</row>
        <row r="25">
          <cell r="B25" t="str">
            <v>1.1.5</v>
          </cell>
          <cell r="C25" t="str">
            <v>Fourniture et pose de marches monolithiques en pierre</v>
          </cell>
          <cell r="D25"/>
          <cell r="E25"/>
          <cell r="F25"/>
          <cell r="G25"/>
          <cell r="H25"/>
          <cell r="I25" t="str">
            <v>ml</v>
          </cell>
          <cell r="J25"/>
          <cell r="K25"/>
          <cell r="L25">
            <v>932</v>
          </cell>
          <cell r="M25"/>
        </row>
        <row r="26">
          <cell r="B26"/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</row>
        <row r="27">
          <cell r="B27" t="str">
            <v>1.1.6</v>
          </cell>
          <cell r="C27" t="str">
            <v>Dépose, repose de marche monolithique en pierre</v>
          </cell>
          <cell r="D27"/>
          <cell r="E27"/>
          <cell r="F27"/>
          <cell r="G27"/>
          <cell r="H27"/>
          <cell r="I27" t="str">
            <v>ml</v>
          </cell>
          <cell r="J27"/>
          <cell r="K27"/>
          <cell r="L27">
            <v>42</v>
          </cell>
          <cell r="M27"/>
        </row>
        <row r="28">
          <cell r="B28"/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</row>
        <row r="29">
          <cell r="B29" t="str">
            <v>1.1.7</v>
          </cell>
          <cell r="C29" t="str">
            <v>Dépose, repose de pierre de parement sur voile béton</v>
          </cell>
          <cell r="D29"/>
          <cell r="E29"/>
          <cell r="F29"/>
          <cell r="G29"/>
          <cell r="H29"/>
          <cell r="I29" t="str">
            <v>m2</v>
          </cell>
          <cell r="J29"/>
          <cell r="K29"/>
          <cell r="L29">
            <v>358</v>
          </cell>
          <cell r="M29"/>
        </row>
        <row r="30">
          <cell r="B30"/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</row>
        <row r="31">
          <cell r="B31" t="str">
            <v>1.1.8</v>
          </cell>
          <cell r="C31" t="str">
            <v>Fourniture et pose de pierre de parement neuve pour complément</v>
          </cell>
          <cell r="D31"/>
          <cell r="E31"/>
          <cell r="F31"/>
          <cell r="G31"/>
          <cell r="H31"/>
          <cell r="I31" t="str">
            <v>m2</v>
          </cell>
          <cell r="J31"/>
          <cell r="K31"/>
          <cell r="L31">
            <v>284</v>
          </cell>
          <cell r="M31"/>
        </row>
        <row r="32">
          <cell r="B32"/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</row>
        <row r="33">
          <cell r="B33" t="str">
            <v>1.1.9</v>
          </cell>
          <cell r="C33" t="str">
            <v>Dépose, repose de pierre de couronnement</v>
          </cell>
          <cell r="D33"/>
          <cell r="E33"/>
          <cell r="F33"/>
          <cell r="G33"/>
          <cell r="H33"/>
          <cell r="I33" t="str">
            <v>ml</v>
          </cell>
          <cell r="J33"/>
          <cell r="K33"/>
          <cell r="L33">
            <v>42</v>
          </cell>
          <cell r="M33"/>
        </row>
        <row r="34">
          <cell r="B34"/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</row>
        <row r="35">
          <cell r="B35" t="str">
            <v>1.1.10</v>
          </cell>
          <cell r="C35" t="str">
            <v>Fourniture et pose de pierre de couronnement neuve pour complément</v>
          </cell>
          <cell r="D35"/>
          <cell r="E35"/>
          <cell r="F35"/>
          <cell r="G35"/>
          <cell r="H35"/>
          <cell r="I35" t="str">
            <v>ml</v>
          </cell>
          <cell r="J35"/>
          <cell r="K35"/>
          <cell r="L35">
            <v>680</v>
          </cell>
          <cell r="M35"/>
        </row>
        <row r="36">
          <cell r="B36"/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</row>
        <row r="37">
          <cell r="B37" t="str">
            <v>1.1.11</v>
          </cell>
          <cell r="C37" t="str">
            <v>Percement de baies intérieures dans les maçonneries existantes</v>
          </cell>
          <cell r="D37"/>
          <cell r="E37"/>
          <cell r="F37"/>
          <cell r="G37"/>
          <cell r="H37"/>
          <cell r="I37" t="str">
            <v>U</v>
          </cell>
          <cell r="J37"/>
          <cell r="K37"/>
          <cell r="L37">
            <v>5800</v>
          </cell>
          <cell r="M37"/>
        </row>
        <row r="38">
          <cell r="B38"/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</row>
        <row r="39">
          <cell r="B39" t="str">
            <v>1.1.12</v>
          </cell>
          <cell r="C39" t="str">
            <v>Injection des fissures par coulis de chaux aérienne</v>
          </cell>
          <cell r="D39"/>
          <cell r="E39"/>
          <cell r="F39"/>
          <cell r="G39"/>
          <cell r="H39"/>
          <cell r="I39" t="str">
            <v>Kg</v>
          </cell>
          <cell r="J39"/>
          <cell r="K39"/>
          <cell r="L39">
            <v>8</v>
          </cell>
          <cell r="M39"/>
        </row>
        <row r="40">
          <cell r="B40"/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</row>
        <row r="41">
          <cell r="B41" t="str">
            <v>1.1.13</v>
          </cell>
          <cell r="C41" t="str">
            <v>Rejointoiement au mortier de chaux compris purge préalable</v>
          </cell>
          <cell r="D41"/>
          <cell r="E41"/>
          <cell r="F41"/>
          <cell r="G41"/>
          <cell r="H41"/>
          <cell r="I41" t="str">
            <v>m2</v>
          </cell>
          <cell r="J41"/>
          <cell r="K41"/>
          <cell r="L41">
            <v>77</v>
          </cell>
          <cell r="M41"/>
        </row>
        <row r="42"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</row>
        <row r="43">
          <cell r="B43" t="str">
            <v>1.1.14</v>
          </cell>
          <cell r="C43" t="str">
            <v>Ragréage au mortier de chaux</v>
          </cell>
          <cell r="D43"/>
          <cell r="E43"/>
          <cell r="F43"/>
          <cell r="G43"/>
          <cell r="H43"/>
          <cell r="I43"/>
          <cell r="J43"/>
          <cell r="K43"/>
          <cell r="L43"/>
          <cell r="M43"/>
        </row>
        <row r="44">
          <cell r="B44" t="str">
            <v>1.1.14.1</v>
          </cell>
          <cell r="C44" t="str">
            <v>Ragréage de 0,05 à 0,1 à l'équerre</v>
          </cell>
          <cell r="D44"/>
          <cell r="E44"/>
          <cell r="F44"/>
          <cell r="G44"/>
          <cell r="H44"/>
          <cell r="I44" t="str">
            <v>U</v>
          </cell>
          <cell r="J44"/>
          <cell r="K44"/>
          <cell r="L44">
            <v>27</v>
          </cell>
          <cell r="M44"/>
        </row>
        <row r="45">
          <cell r="B45" t="str">
            <v>1.1.14.2</v>
          </cell>
          <cell r="C45" t="str">
            <v>Ragréage de 0,11 à 0,20 à l'équerre</v>
          </cell>
          <cell r="D45"/>
          <cell r="E45"/>
          <cell r="F45"/>
          <cell r="G45"/>
          <cell r="H45"/>
          <cell r="I45" t="str">
            <v>U</v>
          </cell>
          <cell r="J45"/>
          <cell r="K45"/>
          <cell r="L45">
            <v>47</v>
          </cell>
          <cell r="M45"/>
        </row>
        <row r="46">
          <cell r="B46" t="str">
            <v>1.1.14.3</v>
          </cell>
          <cell r="C46" t="str">
            <v>Ragréage de 0,21 à 0,40 à l'équerre</v>
          </cell>
          <cell r="D46"/>
          <cell r="E46"/>
          <cell r="F46"/>
          <cell r="G46"/>
          <cell r="H46"/>
          <cell r="I46" t="str">
            <v>U</v>
          </cell>
          <cell r="J46"/>
          <cell r="K46"/>
          <cell r="L46">
            <v>61</v>
          </cell>
          <cell r="M46"/>
        </row>
        <row r="47">
          <cell r="B47" t="str">
            <v>1.1.14.4</v>
          </cell>
          <cell r="C47" t="str">
            <v>Ragréage au delà de 0,40 à l'équerre</v>
          </cell>
          <cell r="D47"/>
          <cell r="E47"/>
          <cell r="F47"/>
          <cell r="G47"/>
          <cell r="H47"/>
          <cell r="I47" t="str">
            <v>U</v>
          </cell>
          <cell r="J47"/>
          <cell r="K47"/>
          <cell r="L47">
            <v>226</v>
          </cell>
          <cell r="M47"/>
        </row>
        <row r="48">
          <cell r="B48"/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</row>
        <row r="49">
          <cell r="B49" t="str">
            <v>1.1.15</v>
          </cell>
          <cell r="C49" t="str">
            <v xml:space="preserve">Badigeon au mortier de chaux aérienne </v>
          </cell>
          <cell r="D49"/>
          <cell r="E49"/>
          <cell r="F49"/>
          <cell r="G49"/>
          <cell r="H49"/>
          <cell r="I49" t="str">
            <v>m2</v>
          </cell>
          <cell r="J49"/>
          <cell r="K49"/>
          <cell r="L49">
            <v>24</v>
          </cell>
          <cell r="M49"/>
        </row>
        <row r="50">
          <cell r="B50"/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</row>
        <row r="51">
          <cell r="B51" t="str">
            <v>1.1.16</v>
          </cell>
          <cell r="C51" t="str">
            <v xml:space="preserve">Percements pour passage des réseaux </v>
          </cell>
          <cell r="D51"/>
          <cell r="E51"/>
          <cell r="F51"/>
          <cell r="G51"/>
          <cell r="H51"/>
          <cell r="I51"/>
          <cell r="J51"/>
          <cell r="K51"/>
          <cell r="L51"/>
          <cell r="M51"/>
        </row>
        <row r="52">
          <cell r="B52" t="str">
            <v>1.1.16.1</v>
          </cell>
          <cell r="C52" t="str">
            <v>Parois porteuses</v>
          </cell>
          <cell r="D52"/>
          <cell r="E52"/>
          <cell r="F52"/>
          <cell r="G52"/>
          <cell r="H52"/>
          <cell r="I52"/>
          <cell r="J52"/>
          <cell r="K52"/>
          <cell r="L52"/>
          <cell r="M52"/>
        </row>
        <row r="53">
          <cell r="B53" t="str">
            <v>1.1.16.1.a</v>
          </cell>
          <cell r="C53" t="str">
            <v>diamètre 25cm</v>
          </cell>
          <cell r="D53"/>
          <cell r="E53"/>
          <cell r="F53"/>
          <cell r="G53"/>
          <cell r="H53"/>
          <cell r="I53" t="str">
            <v>U</v>
          </cell>
          <cell r="J53"/>
          <cell r="K53"/>
          <cell r="L53">
            <v>372</v>
          </cell>
          <cell r="M53"/>
        </row>
        <row r="54">
          <cell r="B54" t="str">
            <v>1.1.16.1.b</v>
          </cell>
          <cell r="C54" t="str">
            <v>diamètre 40cm</v>
          </cell>
          <cell r="D54"/>
          <cell r="E54"/>
          <cell r="F54"/>
          <cell r="G54"/>
          <cell r="H54"/>
          <cell r="I54" t="str">
            <v>U</v>
          </cell>
          <cell r="J54"/>
          <cell r="K54"/>
          <cell r="L54">
            <v>492</v>
          </cell>
          <cell r="M54"/>
        </row>
        <row r="55">
          <cell r="B55" t="str">
            <v>1.1.16.1.c</v>
          </cell>
          <cell r="C55" t="str">
            <v>diamètre 25 cm mur profond &gt; 3 mètres</v>
          </cell>
          <cell r="D55"/>
          <cell r="E55"/>
          <cell r="F55"/>
          <cell r="G55"/>
          <cell r="H55"/>
          <cell r="I55" t="str">
            <v>U</v>
          </cell>
          <cell r="J55"/>
          <cell r="K55"/>
          <cell r="L55">
            <v>800</v>
          </cell>
          <cell r="M55"/>
        </row>
        <row r="56"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</row>
        <row r="57">
          <cell r="B57" t="str">
            <v>1.1.16.2</v>
          </cell>
          <cell r="C57" t="str">
            <v>Parois non-porteuses</v>
          </cell>
          <cell r="D57"/>
          <cell r="E57"/>
          <cell r="F57"/>
          <cell r="G57"/>
          <cell r="H57"/>
          <cell r="I57"/>
          <cell r="J57"/>
          <cell r="K57"/>
          <cell r="L57"/>
          <cell r="M57"/>
        </row>
        <row r="58">
          <cell r="B58" t="str">
            <v>1.1.16.2.a</v>
          </cell>
          <cell r="C58" t="str">
            <v>diamètre 25cm</v>
          </cell>
          <cell r="D58"/>
          <cell r="E58"/>
          <cell r="F58"/>
          <cell r="G58"/>
          <cell r="H58"/>
          <cell r="I58" t="str">
            <v>U</v>
          </cell>
          <cell r="J58"/>
          <cell r="K58"/>
          <cell r="L58">
            <v>121</v>
          </cell>
          <cell r="M58"/>
        </row>
        <row r="59">
          <cell r="B59" t="str">
            <v>1.1.16.2.b</v>
          </cell>
          <cell r="C59" t="str">
            <v>diamètre 40cm</v>
          </cell>
          <cell r="D59"/>
          <cell r="E59"/>
          <cell r="F59"/>
          <cell r="G59"/>
          <cell r="H59"/>
          <cell r="I59" t="str">
            <v>U</v>
          </cell>
          <cell r="J59"/>
          <cell r="K59"/>
          <cell r="L59">
            <v>274</v>
          </cell>
          <cell r="M59"/>
        </row>
        <row r="60">
          <cell r="B60"/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/>
        </row>
        <row r="61">
          <cell r="B61" t="str">
            <v>1.1.17</v>
          </cell>
          <cell r="C61" t="str">
            <v xml:space="preserve">Bouchement de trous et cavités </v>
          </cell>
          <cell r="D61"/>
          <cell r="E61"/>
          <cell r="F61"/>
          <cell r="G61"/>
          <cell r="H61"/>
          <cell r="I61" t="str">
            <v>m3</v>
          </cell>
          <cell r="J61"/>
          <cell r="K61"/>
          <cell r="L61">
            <v>2003</v>
          </cell>
          <cell r="M61"/>
        </row>
        <row r="62"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/>
        </row>
        <row r="63">
          <cell r="B63" t="str">
            <v>1.1.18</v>
          </cell>
          <cell r="C63" t="str">
            <v xml:space="preserve">Travaux d'accompagnement </v>
          </cell>
          <cell r="D63"/>
          <cell r="E63"/>
          <cell r="F63"/>
          <cell r="G63"/>
          <cell r="H63"/>
          <cell r="I63"/>
          <cell r="J63"/>
          <cell r="K63"/>
          <cell r="L63"/>
          <cell r="M63"/>
        </row>
        <row r="64">
          <cell r="B64" t="str">
            <v>1.1.18.1</v>
          </cell>
          <cell r="C64" t="str">
            <v>Saignée pour passage des réseaux dans la pierre</v>
          </cell>
          <cell r="D64"/>
          <cell r="E64"/>
          <cell r="F64"/>
          <cell r="G64"/>
          <cell r="H64"/>
          <cell r="I64" t="str">
            <v>ml</v>
          </cell>
          <cell r="J64"/>
          <cell r="K64"/>
          <cell r="L64">
            <v>50</v>
          </cell>
          <cell r="M64"/>
        </row>
        <row r="65">
          <cell r="B65" t="str">
            <v>1.1.18.2</v>
          </cell>
          <cell r="C65" t="str">
            <v>Accompagnement pour dépose et repose de garde-corps et grilles en fer forgé</v>
          </cell>
          <cell r="D65"/>
          <cell r="E65"/>
          <cell r="F65"/>
          <cell r="G65"/>
          <cell r="H65"/>
          <cell r="I65" t="str">
            <v>ml</v>
          </cell>
          <cell r="J65"/>
          <cell r="K65"/>
          <cell r="L65">
            <v>50</v>
          </cell>
          <cell r="M65"/>
        </row>
        <row r="66">
          <cell r="B66"/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/>
        </row>
        <row r="67">
          <cell r="B67" t="str">
            <v>1.2</v>
          </cell>
          <cell r="C67" t="str">
            <v>Travaux en régie</v>
          </cell>
          <cell r="D67"/>
          <cell r="E67"/>
          <cell r="F67"/>
          <cell r="G67"/>
          <cell r="H67"/>
          <cell r="I67" t="str">
            <v>H</v>
          </cell>
          <cell r="J67"/>
          <cell r="K67"/>
          <cell r="L67">
            <v>60</v>
          </cell>
          <cell r="M67"/>
        </row>
        <row r="68"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/>
        </row>
        <row r="69">
          <cell r="B69"/>
          <cell r="C69" t="str">
            <v>CE2 Sols</v>
          </cell>
          <cell r="D69"/>
          <cell r="E69"/>
          <cell r="F69"/>
          <cell r="G69"/>
          <cell r="H69"/>
          <cell r="I69"/>
          <cell r="J69"/>
          <cell r="K69"/>
          <cell r="L69"/>
          <cell r="M69"/>
        </row>
        <row r="70"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</row>
        <row r="71">
          <cell r="B71" t="str">
            <v>2.1</v>
          </cell>
          <cell r="C71" t="str">
            <v>Revêtements de pierres conservés</v>
          </cell>
          <cell r="D71"/>
          <cell r="E71"/>
          <cell r="F71"/>
          <cell r="G71"/>
          <cell r="H71"/>
          <cell r="I71"/>
          <cell r="J71"/>
          <cell r="K71"/>
          <cell r="L71"/>
          <cell r="M71"/>
        </row>
        <row r="72">
          <cell r="B72" t="str">
            <v>2.1.1</v>
          </cell>
          <cell r="C72" t="str">
            <v>Dépose du revêtement de sol ancien pour remploi</v>
          </cell>
          <cell r="D72"/>
          <cell r="E72"/>
          <cell r="F72"/>
          <cell r="G72"/>
          <cell r="H72"/>
          <cell r="I72" t="str">
            <v>m2</v>
          </cell>
          <cell r="J72"/>
          <cell r="K72"/>
          <cell r="L72">
            <v>158</v>
          </cell>
          <cell r="M72"/>
        </row>
        <row r="73">
          <cell r="B73"/>
          <cell r="C73"/>
          <cell r="D73"/>
          <cell r="E73"/>
          <cell r="F73"/>
          <cell r="G73"/>
          <cell r="H73"/>
          <cell r="I73"/>
          <cell r="J73"/>
          <cell r="K73"/>
          <cell r="L73"/>
          <cell r="M73"/>
        </row>
        <row r="74">
          <cell r="B74" t="str">
            <v>2.1.2</v>
          </cell>
          <cell r="C74" t="str">
            <v>Création de tranchées pour passage des réseaux</v>
          </cell>
          <cell r="D74"/>
          <cell r="E74"/>
          <cell r="F74"/>
          <cell r="G74"/>
          <cell r="H74"/>
          <cell r="I74" t="str">
            <v>ml</v>
          </cell>
          <cell r="J74"/>
          <cell r="K74"/>
          <cell r="L74">
            <v>36</v>
          </cell>
          <cell r="M74"/>
        </row>
        <row r="75">
          <cell r="B75"/>
          <cell r="C75"/>
          <cell r="D75"/>
          <cell r="E75"/>
          <cell r="F75"/>
          <cell r="G75"/>
          <cell r="H75"/>
          <cell r="I75"/>
          <cell r="J75"/>
          <cell r="K75"/>
          <cell r="L75"/>
          <cell r="M75"/>
        </row>
        <row r="76">
          <cell r="B76" t="str">
            <v>2.1.3</v>
          </cell>
          <cell r="C76" t="str">
            <v xml:space="preserve">Repose du revêtement de sols ancien </v>
          </cell>
          <cell r="D76"/>
          <cell r="E76"/>
          <cell r="F76"/>
          <cell r="G76"/>
          <cell r="H76"/>
          <cell r="I76" t="str">
            <v>m2</v>
          </cell>
          <cell r="J76"/>
          <cell r="K76"/>
          <cell r="L76">
            <v>200</v>
          </cell>
          <cell r="M76"/>
        </row>
        <row r="77">
          <cell r="B77"/>
          <cell r="C77"/>
          <cell r="D77"/>
          <cell r="E77"/>
          <cell r="F77"/>
          <cell r="G77"/>
          <cell r="H77"/>
          <cell r="I77"/>
          <cell r="J77"/>
          <cell r="K77"/>
          <cell r="L77"/>
          <cell r="M77"/>
        </row>
        <row r="78">
          <cell r="B78" t="str">
            <v>2.1.4</v>
          </cell>
          <cell r="C78" t="str">
            <v>Restauration de sol en pierre</v>
          </cell>
          <cell r="D78"/>
          <cell r="E78"/>
          <cell r="F78"/>
          <cell r="G78"/>
          <cell r="H78"/>
          <cell r="I78" t="str">
            <v>m2</v>
          </cell>
          <cell r="J78"/>
          <cell r="K78"/>
          <cell r="L78">
            <v>120</v>
          </cell>
          <cell r="M78"/>
        </row>
        <row r="79">
          <cell r="B79"/>
          <cell r="C79"/>
          <cell r="D79"/>
          <cell r="E79"/>
          <cell r="F79"/>
          <cell r="G79"/>
          <cell r="H79"/>
          <cell r="I79"/>
          <cell r="J79"/>
          <cell r="K79"/>
          <cell r="L79"/>
          <cell r="M79"/>
        </row>
        <row r="80">
          <cell r="B80" t="str">
            <v>2.2</v>
          </cell>
          <cell r="C80" t="str">
            <v xml:space="preserve">Revêtements de pierre neufs </v>
          </cell>
          <cell r="D80"/>
          <cell r="E80"/>
          <cell r="F80"/>
          <cell r="G80"/>
          <cell r="H80"/>
          <cell r="I80"/>
          <cell r="J80"/>
          <cell r="K80"/>
          <cell r="L80"/>
          <cell r="M80"/>
        </row>
        <row r="81">
          <cell r="B81" t="str">
            <v>2.2.1</v>
          </cell>
          <cell r="C81" t="str">
            <v xml:space="preserve">Fourniture de dalle de pierre neuve </v>
          </cell>
          <cell r="D81"/>
          <cell r="E81"/>
          <cell r="F81"/>
          <cell r="G81"/>
          <cell r="H81"/>
          <cell r="I81" t="str">
            <v>m2</v>
          </cell>
          <cell r="J81"/>
          <cell r="K81"/>
          <cell r="L81">
            <v>284</v>
          </cell>
          <cell r="M81"/>
        </row>
        <row r="82">
          <cell r="B82"/>
          <cell r="C82"/>
          <cell r="D82"/>
          <cell r="E82"/>
          <cell r="F82"/>
          <cell r="G82"/>
          <cell r="H82"/>
          <cell r="I82"/>
          <cell r="J82"/>
          <cell r="K82"/>
          <cell r="L82"/>
          <cell r="M82"/>
        </row>
        <row r="83">
          <cell r="B83" t="str">
            <v>2.2.2</v>
          </cell>
          <cell r="C83" t="str">
            <v>Chape de béton allégé pour dallage</v>
          </cell>
          <cell r="D83"/>
          <cell r="E83"/>
          <cell r="F83"/>
          <cell r="G83"/>
          <cell r="H83"/>
          <cell r="I83" t="str">
            <v>m2</v>
          </cell>
          <cell r="J83"/>
          <cell r="K83"/>
          <cell r="L83">
            <v>51</v>
          </cell>
          <cell r="M83"/>
        </row>
        <row r="84">
          <cell r="B84"/>
          <cell r="C84"/>
          <cell r="D84"/>
          <cell r="E84"/>
          <cell r="F84"/>
          <cell r="G84"/>
          <cell r="H84"/>
          <cell r="I84"/>
          <cell r="J84"/>
          <cell r="K84"/>
          <cell r="L84"/>
          <cell r="M84"/>
        </row>
        <row r="85">
          <cell r="B85" t="str">
            <v>2.2.3</v>
          </cell>
          <cell r="C85" t="str">
            <v>Dalles de pierre podotactiles usinées</v>
          </cell>
          <cell r="D85"/>
          <cell r="E85"/>
          <cell r="F85"/>
          <cell r="G85"/>
          <cell r="H85"/>
          <cell r="I85" t="str">
            <v>ml</v>
          </cell>
          <cell r="J85"/>
          <cell r="K85"/>
          <cell r="L85">
            <v>936</v>
          </cell>
          <cell r="M85"/>
        </row>
        <row r="86">
          <cell r="B86"/>
          <cell r="C86"/>
          <cell r="D86"/>
          <cell r="E86"/>
          <cell r="F86"/>
          <cell r="G86"/>
          <cell r="H86"/>
          <cell r="I86"/>
          <cell r="J86"/>
          <cell r="K86"/>
          <cell r="L86"/>
          <cell r="M86"/>
        </row>
        <row r="87">
          <cell r="B87" t="str">
            <v>2.2.4</v>
          </cell>
          <cell r="C87" t="str">
            <v>Rainurage de nez de marche en pierre</v>
          </cell>
          <cell r="D87"/>
          <cell r="E87"/>
          <cell r="F87"/>
          <cell r="G87"/>
          <cell r="H87"/>
          <cell r="I87" t="str">
            <v>ml</v>
          </cell>
          <cell r="J87"/>
          <cell r="K87"/>
          <cell r="L87">
            <v>75</v>
          </cell>
          <cell r="M87"/>
        </row>
        <row r="88">
          <cell r="B88"/>
          <cell r="C88"/>
          <cell r="D88"/>
          <cell r="E88"/>
          <cell r="F88"/>
          <cell r="G88"/>
          <cell r="H88"/>
          <cell r="I88"/>
          <cell r="J88"/>
          <cell r="K88"/>
          <cell r="L88"/>
          <cell r="M88"/>
        </row>
        <row r="89">
          <cell r="B89" t="str">
            <v>2.2.5</v>
          </cell>
          <cell r="C89" t="str">
            <v xml:space="preserve">Trappe en cadre laiton </v>
          </cell>
          <cell r="D89"/>
          <cell r="E89"/>
          <cell r="F89"/>
          <cell r="G89"/>
          <cell r="H89"/>
          <cell r="I89" t="str">
            <v>U</v>
          </cell>
          <cell r="J89"/>
          <cell r="K89"/>
          <cell r="L89">
            <v>972</v>
          </cell>
          <cell r="M89"/>
        </row>
        <row r="90">
          <cell r="B90"/>
          <cell r="C90"/>
          <cell r="D90"/>
          <cell r="E90"/>
          <cell r="F90"/>
          <cell r="G90"/>
          <cell r="H90"/>
          <cell r="I90"/>
          <cell r="J90"/>
          <cell r="K90"/>
          <cell r="L90"/>
          <cell r="M90"/>
        </row>
        <row r="91">
          <cell r="B91" t="str">
            <v>2.3</v>
          </cell>
          <cell r="C91" t="str">
            <v>Travaux divers</v>
          </cell>
          <cell r="D91"/>
          <cell r="E91"/>
          <cell r="F91"/>
          <cell r="G91"/>
          <cell r="H91"/>
          <cell r="I91"/>
          <cell r="J91"/>
          <cell r="K91"/>
          <cell r="L91"/>
          <cell r="M91"/>
        </row>
        <row r="92">
          <cell r="B92"/>
          <cell r="C92"/>
          <cell r="D92"/>
          <cell r="E92"/>
          <cell r="F92"/>
          <cell r="G92"/>
          <cell r="H92"/>
          <cell r="I92"/>
          <cell r="J92"/>
          <cell r="K92"/>
          <cell r="L92"/>
          <cell r="M92"/>
        </row>
        <row r="93">
          <cell r="B93" t="str">
            <v>2.3.1</v>
          </cell>
          <cell r="C93" t="str">
            <v>Dépose de pierre de refouillement</v>
          </cell>
          <cell r="D93"/>
          <cell r="E93"/>
          <cell r="F93"/>
          <cell r="G93"/>
          <cell r="H93"/>
          <cell r="I93" t="str">
            <v>m3</v>
          </cell>
          <cell r="J93"/>
          <cell r="K93"/>
          <cell r="L93">
            <v>800</v>
          </cell>
          <cell r="M93"/>
        </row>
        <row r="94">
          <cell r="B94"/>
          <cell r="C94"/>
          <cell r="D94"/>
          <cell r="E94"/>
          <cell r="F94"/>
          <cell r="G94"/>
          <cell r="H94"/>
          <cell r="I94"/>
          <cell r="J94"/>
          <cell r="K94"/>
          <cell r="L94"/>
          <cell r="M94"/>
        </row>
        <row r="95">
          <cell r="B95" t="str">
            <v>2.3.2</v>
          </cell>
          <cell r="C95" t="str">
            <v>Dégagement de parements enduits</v>
          </cell>
          <cell r="D95"/>
          <cell r="E95"/>
          <cell r="F95"/>
          <cell r="G95"/>
          <cell r="H95"/>
          <cell r="I95" t="str">
            <v>m2</v>
          </cell>
          <cell r="J95"/>
          <cell r="K95"/>
          <cell r="L95">
            <v>138</v>
          </cell>
          <cell r="M95"/>
        </row>
        <row r="96">
          <cell r="B96"/>
          <cell r="C96"/>
          <cell r="D96"/>
          <cell r="E96"/>
          <cell r="F96"/>
          <cell r="G96"/>
          <cell r="H96"/>
          <cell r="I96"/>
          <cell r="J96"/>
          <cell r="K96"/>
          <cell r="L96"/>
          <cell r="M96"/>
        </row>
        <row r="97">
          <cell r="B97" t="str">
            <v>2.3.3</v>
          </cell>
          <cell r="C97" t="str">
            <v>Travaux en régie</v>
          </cell>
          <cell r="D97"/>
          <cell r="E97"/>
          <cell r="F97"/>
          <cell r="G97"/>
          <cell r="H97"/>
          <cell r="I97" t="str">
            <v>H</v>
          </cell>
          <cell r="J97"/>
          <cell r="K97"/>
          <cell r="L97">
            <v>60</v>
          </cell>
          <cell r="M97"/>
        </row>
        <row r="98">
          <cell r="B98"/>
          <cell r="C98"/>
          <cell r="D98"/>
          <cell r="E98"/>
          <cell r="F98"/>
          <cell r="G98"/>
          <cell r="H98"/>
          <cell r="I98"/>
          <cell r="J98"/>
          <cell r="K98"/>
          <cell r="L98"/>
          <cell r="M98"/>
        </row>
        <row r="99">
          <cell r="B99"/>
          <cell r="C99" t="str">
            <v>CE3 Création de décors</v>
          </cell>
          <cell r="D99"/>
          <cell r="E99"/>
          <cell r="F99"/>
          <cell r="G99"/>
          <cell r="H99"/>
          <cell r="I99"/>
          <cell r="J99"/>
          <cell r="K99"/>
          <cell r="L99"/>
          <cell r="M99"/>
        </row>
        <row r="100">
          <cell r="B100"/>
          <cell r="C100"/>
          <cell r="D100"/>
          <cell r="E100"/>
          <cell r="F100"/>
          <cell r="G100"/>
          <cell r="H100"/>
          <cell r="I100"/>
          <cell r="J100"/>
          <cell r="K100"/>
          <cell r="L100"/>
          <cell r="M100"/>
        </row>
        <row r="101">
          <cell r="B101" t="str">
            <v>3.1</v>
          </cell>
          <cell r="C101" t="str">
            <v>Réalisation de décors</v>
          </cell>
          <cell r="D101"/>
          <cell r="E101"/>
          <cell r="F101"/>
          <cell r="G101"/>
          <cell r="H101"/>
          <cell r="I101"/>
          <cell r="J101"/>
          <cell r="K101"/>
          <cell r="L101"/>
          <cell r="M101"/>
        </row>
        <row r="102">
          <cell r="B102" t="str">
            <v>3.1.1</v>
          </cell>
          <cell r="C102" t="str">
            <v>Plafonds, voûtes et parements en pierre de taille badigeonnés</v>
          </cell>
          <cell r="D102"/>
          <cell r="E102"/>
          <cell r="F102"/>
          <cell r="G102"/>
          <cell r="H102"/>
          <cell r="I102" t="str">
            <v>m2</v>
          </cell>
          <cell r="J102"/>
          <cell r="K102"/>
          <cell r="L102">
            <v>100</v>
          </cell>
          <cell r="M102"/>
        </row>
        <row r="103">
          <cell r="B103"/>
          <cell r="C103"/>
          <cell r="D103"/>
          <cell r="E103"/>
          <cell r="F103"/>
          <cell r="G103"/>
          <cell r="H103"/>
          <cell r="I103"/>
          <cell r="J103"/>
          <cell r="K103"/>
          <cell r="L103"/>
          <cell r="M103"/>
        </row>
        <row r="104">
          <cell r="B104" t="str">
            <v>3.1.2</v>
          </cell>
          <cell r="C104" t="str">
            <v>Sols en dalles de pierre calcaire neuves et vieilles</v>
          </cell>
          <cell r="D104"/>
          <cell r="E104"/>
          <cell r="F104"/>
          <cell r="G104"/>
          <cell r="H104"/>
          <cell r="I104" t="str">
            <v>m2</v>
          </cell>
          <cell r="J104"/>
          <cell r="K104"/>
          <cell r="L104">
            <v>37.700000000000003</v>
          </cell>
          <cell r="M104"/>
        </row>
        <row r="105">
          <cell r="B105"/>
          <cell r="C105"/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</row>
        <row r="106">
          <cell r="B106" t="str">
            <v>3.1.3</v>
          </cell>
          <cell r="C106" t="str">
            <v>Cloisons à pan de bois</v>
          </cell>
          <cell r="D106"/>
          <cell r="E106"/>
          <cell r="F106"/>
          <cell r="G106"/>
          <cell r="H106"/>
          <cell r="I106" t="str">
            <v>m2</v>
          </cell>
          <cell r="J106"/>
          <cell r="K106"/>
          <cell r="L106">
            <v>100</v>
          </cell>
          <cell r="M106"/>
        </row>
        <row r="107">
          <cell r="B107"/>
          <cell r="C107"/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</row>
        <row r="108">
          <cell r="B108" t="str">
            <v>3.1.4</v>
          </cell>
          <cell r="C108" t="str">
            <v>Cloisons barreaudées en menuiserie</v>
          </cell>
          <cell r="D108"/>
          <cell r="E108"/>
          <cell r="F108"/>
          <cell r="G108"/>
          <cell r="H108"/>
          <cell r="I108" t="str">
            <v>m2</v>
          </cell>
          <cell r="J108"/>
          <cell r="K108"/>
          <cell r="L108">
            <v>90</v>
          </cell>
          <cell r="M108"/>
        </row>
        <row r="109">
          <cell r="B109"/>
          <cell r="C109"/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</row>
        <row r="110">
          <cell r="B110" t="str">
            <v>3.1.5</v>
          </cell>
          <cell r="C110" t="str">
            <v>Portes de cellules</v>
          </cell>
          <cell r="D110"/>
          <cell r="E110"/>
          <cell r="F110"/>
          <cell r="G110"/>
          <cell r="H110"/>
          <cell r="I110" t="str">
            <v>U</v>
          </cell>
          <cell r="J110"/>
          <cell r="K110"/>
          <cell r="L110">
            <v>410</v>
          </cell>
          <cell r="M110"/>
        </row>
        <row r="111">
          <cell r="B111"/>
          <cell r="C111"/>
          <cell r="D111"/>
          <cell r="E111"/>
          <cell r="F111"/>
          <cell r="G111"/>
          <cell r="H111"/>
          <cell r="I111"/>
          <cell r="J111"/>
          <cell r="K111"/>
          <cell r="L111"/>
          <cell r="M111"/>
        </row>
        <row r="112">
          <cell r="B112" t="str">
            <v>3.1.6</v>
          </cell>
          <cell r="C112" t="str">
            <v>Fenêtres</v>
          </cell>
          <cell r="D112"/>
          <cell r="E112"/>
          <cell r="F112"/>
          <cell r="G112"/>
          <cell r="H112"/>
          <cell r="I112" t="str">
            <v>U</v>
          </cell>
          <cell r="J112"/>
          <cell r="K112"/>
          <cell r="L112">
            <v>150</v>
          </cell>
          <cell r="M112"/>
        </row>
        <row r="113">
          <cell r="B113"/>
          <cell r="C113"/>
          <cell r="D113"/>
          <cell r="E113"/>
          <cell r="F113"/>
          <cell r="G113"/>
          <cell r="H113"/>
          <cell r="I113"/>
          <cell r="J113"/>
          <cell r="K113"/>
          <cell r="L113"/>
          <cell r="M113"/>
        </row>
        <row r="114">
          <cell r="B114" t="str">
            <v>3.1.7</v>
          </cell>
          <cell r="C114" t="str">
            <v>Grilles en ferronnerie</v>
          </cell>
          <cell r="D114"/>
          <cell r="E114"/>
          <cell r="F114"/>
          <cell r="G114"/>
          <cell r="H114"/>
          <cell r="I114" t="str">
            <v>ml</v>
          </cell>
          <cell r="J114"/>
          <cell r="K114"/>
          <cell r="L114">
            <v>200</v>
          </cell>
          <cell r="M114"/>
        </row>
        <row r="115">
          <cell r="B115"/>
          <cell r="C115"/>
          <cell r="D115"/>
          <cell r="E115"/>
          <cell r="F115"/>
          <cell r="G115"/>
          <cell r="H115"/>
          <cell r="I115"/>
          <cell r="J115"/>
          <cell r="K115"/>
          <cell r="L115"/>
          <cell r="M115"/>
        </row>
        <row r="116">
          <cell r="B116" t="str">
            <v>3.1.8</v>
          </cell>
          <cell r="C116" t="str">
            <v>Lanternes portatives</v>
          </cell>
          <cell r="D116"/>
          <cell r="E116"/>
          <cell r="F116"/>
          <cell r="G116"/>
          <cell r="H116"/>
          <cell r="I116" t="str">
            <v>U</v>
          </cell>
          <cell r="J116"/>
          <cell r="K116"/>
          <cell r="L116">
            <v>20</v>
          </cell>
          <cell r="M116"/>
        </row>
        <row r="117">
          <cell r="B117"/>
          <cell r="C117"/>
          <cell r="D117"/>
          <cell r="E117"/>
          <cell r="F117"/>
          <cell r="G117"/>
          <cell r="H117"/>
          <cell r="I117"/>
          <cell r="J117"/>
          <cell r="K117"/>
          <cell r="L117"/>
          <cell r="M117"/>
        </row>
        <row r="118">
          <cell r="B118" t="str">
            <v>3.2</v>
          </cell>
          <cell r="C118" t="str">
            <v>Peinture unie</v>
          </cell>
          <cell r="D118"/>
          <cell r="E118"/>
          <cell r="F118"/>
          <cell r="G118"/>
          <cell r="H118"/>
          <cell r="I118" t="str">
            <v>m2</v>
          </cell>
          <cell r="J118"/>
          <cell r="K118"/>
          <cell r="L118">
            <v>68</v>
          </cell>
          <cell r="M118"/>
        </row>
        <row r="119">
          <cell r="B119"/>
          <cell r="C119"/>
          <cell r="D119"/>
          <cell r="E119"/>
          <cell r="F119"/>
          <cell r="G119"/>
          <cell r="H119"/>
          <cell r="I119"/>
          <cell r="J119"/>
          <cell r="K119"/>
          <cell r="L119"/>
          <cell r="M119"/>
        </row>
        <row r="120">
          <cell r="B120" t="str">
            <v>3.3</v>
          </cell>
          <cell r="C120" t="str">
            <v>Réalisation de sondages stratigraphiques et de dégagement</v>
          </cell>
          <cell r="D120"/>
          <cell r="E120"/>
          <cell r="F120"/>
          <cell r="G120"/>
          <cell r="H120"/>
          <cell r="I120"/>
          <cell r="J120"/>
          <cell r="K120"/>
          <cell r="L120"/>
          <cell r="M120"/>
        </row>
        <row r="121">
          <cell r="B121" t="str">
            <v>3.3.1</v>
          </cell>
          <cell r="C121" t="str">
            <v>Sondages stratigraphiques, fenêtres de 3x8cm environ</v>
          </cell>
          <cell r="D121"/>
          <cell r="E121"/>
          <cell r="F121"/>
          <cell r="G121"/>
          <cell r="H121"/>
          <cell r="I121" t="str">
            <v>U</v>
          </cell>
          <cell r="J121"/>
          <cell r="K121"/>
          <cell r="L121">
            <v>64</v>
          </cell>
          <cell r="M121"/>
        </row>
        <row r="122">
          <cell r="B122"/>
          <cell r="C122"/>
          <cell r="D122"/>
          <cell r="E122"/>
          <cell r="F122"/>
          <cell r="G122"/>
          <cell r="H122"/>
          <cell r="I122"/>
          <cell r="J122"/>
          <cell r="K122"/>
          <cell r="L122"/>
          <cell r="M122"/>
        </row>
        <row r="123">
          <cell r="B123" t="str">
            <v>3.3.2</v>
          </cell>
          <cell r="C123" t="str">
            <v>Travaux en régie</v>
          </cell>
          <cell r="D123"/>
          <cell r="E123"/>
          <cell r="F123"/>
          <cell r="G123"/>
          <cell r="H123"/>
          <cell r="I123" t="str">
            <v>H</v>
          </cell>
          <cell r="J123"/>
          <cell r="K123"/>
          <cell r="L123">
            <v>60</v>
          </cell>
          <cell r="M123"/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30854-3A9C-4FF2-9615-D0CAD19AFC1F}">
  <dimension ref="A1:M37"/>
  <sheetViews>
    <sheetView view="pageBreakPreview" zoomScale="80" zoomScaleNormal="70" zoomScaleSheetLayoutView="80" workbookViewId="0">
      <selection activeCell="L18" sqref="L18:L26"/>
    </sheetView>
  </sheetViews>
  <sheetFormatPr baseColWidth="10" defaultRowHeight="15"/>
  <sheetData>
    <row r="1" spans="1:13" ht="15.75">
      <c r="A1" s="471" t="s">
        <v>0</v>
      </c>
      <c r="B1" s="472"/>
      <c r="C1" s="473"/>
      <c r="D1" s="473" t="s">
        <v>1</v>
      </c>
      <c r="E1" s="474"/>
      <c r="F1" s="472"/>
      <c r="G1" s="475"/>
      <c r="H1" s="472"/>
      <c r="I1" s="477"/>
      <c r="J1" s="477"/>
      <c r="K1" s="477"/>
      <c r="L1" s="477"/>
      <c r="M1" s="478"/>
    </row>
    <row r="2" spans="1:13" ht="15.75">
      <c r="A2" s="479" t="s">
        <v>2</v>
      </c>
      <c r="B2" s="480"/>
      <c r="C2" s="481"/>
      <c r="D2" s="481" t="s">
        <v>656</v>
      </c>
      <c r="E2" s="482"/>
      <c r="F2" s="480"/>
      <c r="G2" s="483"/>
      <c r="H2" s="480"/>
      <c r="I2" s="485"/>
      <c r="J2" s="485"/>
      <c r="K2" s="485"/>
      <c r="L2" s="485"/>
      <c r="M2" s="486"/>
    </row>
    <row r="3" spans="1:13" ht="15.75">
      <c r="A3" s="487" t="s">
        <v>3</v>
      </c>
      <c r="B3" s="5"/>
      <c r="C3" s="6"/>
      <c r="D3" s="6" t="s">
        <v>4</v>
      </c>
      <c r="E3" s="7"/>
      <c r="F3" s="5"/>
      <c r="G3" s="8"/>
      <c r="H3" s="5"/>
      <c r="I3" s="9"/>
      <c r="J3" s="9"/>
      <c r="K3" s="9"/>
      <c r="L3" s="9"/>
      <c r="M3" s="488"/>
    </row>
    <row r="4" spans="1:13" ht="15.75">
      <c r="A4" s="489"/>
      <c r="B4" s="1"/>
      <c r="C4" s="10"/>
      <c r="D4" s="11" t="s">
        <v>5</v>
      </c>
      <c r="E4" s="2"/>
      <c r="F4" s="1"/>
      <c r="G4" s="3"/>
      <c r="H4" s="1"/>
      <c r="I4" s="4"/>
      <c r="J4" s="4"/>
      <c r="K4" s="4"/>
      <c r="L4" s="4"/>
      <c r="M4" s="490"/>
    </row>
    <row r="5" spans="1:13" ht="15.75">
      <c r="A5" s="479" t="s">
        <v>6</v>
      </c>
      <c r="B5" s="480"/>
      <c r="C5" s="481"/>
      <c r="D5" s="491" t="s">
        <v>7</v>
      </c>
      <c r="E5" s="482"/>
      <c r="F5" s="480"/>
      <c r="G5" s="483"/>
      <c r="H5" s="480"/>
      <c r="I5" s="485"/>
      <c r="J5" s="485"/>
      <c r="K5" s="485"/>
      <c r="L5" s="485"/>
      <c r="M5" s="486"/>
    </row>
    <row r="6" spans="1:13" ht="15.75">
      <c r="A6" s="479"/>
      <c r="B6" s="480"/>
      <c r="C6" s="481"/>
      <c r="D6" s="491" t="s">
        <v>8</v>
      </c>
      <c r="E6" s="482"/>
      <c r="F6" s="480"/>
      <c r="G6" s="483"/>
      <c r="H6" s="480"/>
      <c r="I6" s="485"/>
      <c r="J6" s="485"/>
      <c r="K6" s="485"/>
      <c r="L6" s="485"/>
      <c r="M6" s="486"/>
    </row>
    <row r="7" spans="1:13" ht="15.75">
      <c r="A7" s="487"/>
      <c r="B7" s="5"/>
      <c r="C7" s="12"/>
      <c r="D7" s="491" t="s">
        <v>9</v>
      </c>
      <c r="E7" s="7"/>
      <c r="F7" s="5"/>
      <c r="G7" s="8"/>
      <c r="H7" s="5"/>
      <c r="I7" s="9"/>
      <c r="J7" s="9"/>
      <c r="K7" s="9"/>
      <c r="L7" s="9"/>
      <c r="M7" s="488"/>
    </row>
    <row r="8" spans="1:13" ht="15.75">
      <c r="A8" s="492" t="s">
        <v>10</v>
      </c>
      <c r="B8" s="1"/>
      <c r="C8" s="10"/>
      <c r="D8" s="10" t="s">
        <v>11</v>
      </c>
      <c r="E8" s="2"/>
      <c r="F8" s="1"/>
      <c r="G8" s="3"/>
      <c r="H8" s="1"/>
      <c r="I8" s="4"/>
      <c r="J8" s="4"/>
      <c r="K8" s="4"/>
      <c r="L8" s="4"/>
      <c r="M8" s="490"/>
    </row>
    <row r="9" spans="1:13" ht="15.75">
      <c r="A9" s="479"/>
      <c r="B9" s="480"/>
      <c r="C9" s="481"/>
      <c r="D9" s="481" t="s">
        <v>12</v>
      </c>
      <c r="E9" s="482"/>
      <c r="F9" s="480"/>
      <c r="G9" s="483"/>
      <c r="H9" s="480"/>
      <c r="I9" s="485"/>
      <c r="J9" s="485"/>
      <c r="K9" s="485"/>
      <c r="L9" s="485"/>
      <c r="M9" s="486"/>
    </row>
    <row r="10" spans="1:13" ht="15.75">
      <c r="A10" s="479"/>
      <c r="B10" s="480"/>
      <c r="C10" s="481"/>
      <c r="D10" s="481" t="s">
        <v>13</v>
      </c>
      <c r="E10" s="493"/>
      <c r="F10" s="480"/>
      <c r="G10" s="483"/>
      <c r="H10" s="480"/>
      <c r="I10" s="485"/>
      <c r="J10" s="485"/>
      <c r="K10" s="485"/>
      <c r="L10" s="485"/>
      <c r="M10" s="494"/>
    </row>
    <row r="11" spans="1:13" ht="15.75">
      <c r="A11" s="487"/>
      <c r="B11" s="5"/>
      <c r="C11" s="6"/>
      <c r="D11" s="6" t="s">
        <v>14</v>
      </c>
      <c r="E11" s="7"/>
      <c r="F11" s="5"/>
      <c r="G11" s="8"/>
      <c r="H11" s="5"/>
      <c r="I11" s="9"/>
      <c r="J11" s="9"/>
      <c r="K11" s="9"/>
      <c r="L11" s="9"/>
      <c r="M11" s="488"/>
    </row>
    <row r="12" spans="1:13" ht="15.75">
      <c r="A12" s="492"/>
      <c r="B12" s="1"/>
      <c r="C12" s="10"/>
      <c r="D12" s="10"/>
      <c r="E12" s="2"/>
      <c r="F12" s="1"/>
      <c r="G12" s="3"/>
      <c r="H12" s="1"/>
      <c r="I12" s="4"/>
      <c r="J12" s="4"/>
      <c r="K12" s="4"/>
      <c r="L12" s="4"/>
      <c r="M12" s="490"/>
    </row>
    <row r="13" spans="1:13" ht="34.5" customHeight="1">
      <c r="A13" s="625" t="s">
        <v>665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496"/>
      <c r="C14" s="80"/>
      <c r="D14" s="80"/>
      <c r="E14" s="81"/>
      <c r="F14" s="81"/>
      <c r="G14" s="81"/>
      <c r="H14" s="544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13" t="s">
        <v>16</v>
      </c>
      <c r="C15" s="14" t="s">
        <v>17</v>
      </c>
      <c r="D15" s="15"/>
      <c r="E15" s="15"/>
      <c r="F15" s="15"/>
      <c r="G15" s="15"/>
      <c r="H15" s="16"/>
      <c r="I15" s="17" t="s">
        <v>18</v>
      </c>
      <c r="J15" s="18" t="s">
        <v>19</v>
      </c>
      <c r="K15" s="18" t="s">
        <v>632</v>
      </c>
      <c r="L15" s="539" t="s">
        <v>633</v>
      </c>
      <c r="M15" s="542" t="s">
        <v>201</v>
      </c>
    </row>
    <row r="16" spans="1:13">
      <c r="A16" s="313"/>
      <c r="B16" s="501"/>
      <c r="C16" s="20"/>
      <c r="D16" s="268"/>
      <c r="E16" s="268"/>
      <c r="F16" s="268"/>
      <c r="G16" s="268"/>
      <c r="H16" s="21"/>
      <c r="I16" s="22"/>
      <c r="J16" s="23"/>
      <c r="K16" s="23"/>
      <c r="L16" s="25"/>
      <c r="M16" s="119"/>
    </row>
    <row r="17" spans="1:13">
      <c r="A17" s="537"/>
      <c r="B17" s="26"/>
      <c r="C17" s="594" t="s">
        <v>44</v>
      </c>
      <c r="D17" s="504"/>
      <c r="E17" s="504"/>
      <c r="F17" s="504"/>
      <c r="G17" s="504"/>
      <c r="H17" s="504"/>
      <c r="I17" s="30" t="str">
        <f>IF(ISBLANK(B17), "", VLOOKUP(B17,[1]LOT_2!$B$10:$M$1999,8, FALSE))</f>
        <v/>
      </c>
      <c r="J17" s="28"/>
      <c r="K17" s="28"/>
      <c r="L17" s="30" t="str">
        <f>IF(ISBLANK(B17), "", VLOOKUP(B17,[1]LOT_2!$B$10:$M$1999,11, FALSE))</f>
        <v/>
      </c>
      <c r="M17" s="119"/>
    </row>
    <row r="18" spans="1:13">
      <c r="A18" s="502"/>
      <c r="B18" s="66"/>
      <c r="H18" s="66"/>
      <c r="I18" s="253"/>
      <c r="J18" s="253"/>
      <c r="K18" s="253"/>
      <c r="L18" s="253"/>
      <c r="M18" s="253"/>
    </row>
    <row r="19" spans="1:13">
      <c r="A19" s="560">
        <v>1</v>
      </c>
      <c r="B19" s="147" t="s">
        <v>325</v>
      </c>
      <c r="C19" s="507" t="s">
        <v>501</v>
      </c>
      <c r="H19" s="66"/>
      <c r="I19" s="117" t="str">
        <f>IF(ISBLANK(B19), "", VLOOKUP(B19,[1]LOT_1!$B$10:$M$2032,8, FALSE))</f>
        <v>ens</v>
      </c>
      <c r="J19" s="118">
        <v>1</v>
      </c>
      <c r="K19" s="118"/>
      <c r="L19" s="117"/>
      <c r="M19" s="119" t="str">
        <f t="shared" ref="M19" si="0">IF(ISNUMBER(L19),J19*L19,"")</f>
        <v/>
      </c>
    </row>
    <row r="20" spans="1:13">
      <c r="A20" s="502"/>
      <c r="B20" s="66"/>
      <c r="H20" s="66"/>
      <c r="I20" s="253"/>
      <c r="J20" s="253"/>
      <c r="K20" s="253"/>
      <c r="L20" s="253"/>
      <c r="M20" s="253"/>
    </row>
    <row r="21" spans="1:13">
      <c r="A21" s="502"/>
      <c r="B21" s="66"/>
      <c r="C21" s="594" t="s">
        <v>45</v>
      </c>
      <c r="D21" s="504"/>
      <c r="E21" s="504"/>
      <c r="F21" s="504"/>
      <c r="G21" s="504"/>
      <c r="H21" s="504"/>
      <c r="I21" s="252"/>
      <c r="J21" s="22"/>
      <c r="K21" s="22"/>
      <c r="L21" s="108"/>
      <c r="M21" s="119"/>
    </row>
    <row r="22" spans="1:13">
      <c r="A22" s="502"/>
      <c r="B22" s="66"/>
      <c r="C22" s="599"/>
      <c r="I22" s="30"/>
      <c r="J22" s="28"/>
      <c r="K22" s="28"/>
      <c r="L22" s="30"/>
      <c r="M22" s="119"/>
    </row>
    <row r="23" spans="1:13">
      <c r="A23" s="502"/>
      <c r="B23" s="66"/>
      <c r="C23" s="598" t="s">
        <v>253</v>
      </c>
      <c r="I23" s="30"/>
      <c r="J23" s="28"/>
      <c r="K23" s="28"/>
      <c r="L23" s="30"/>
      <c r="M23" s="119"/>
    </row>
    <row r="24" spans="1:13">
      <c r="A24" s="502"/>
      <c r="B24" s="66"/>
      <c r="I24" s="30"/>
      <c r="J24" s="28"/>
      <c r="K24" s="28"/>
      <c r="L24" s="30"/>
      <c r="M24" s="119"/>
    </row>
    <row r="25" spans="1:13">
      <c r="A25" s="502"/>
      <c r="B25" s="66"/>
      <c r="C25" s="503" t="s">
        <v>52</v>
      </c>
      <c r="D25" s="504"/>
      <c r="E25" s="504"/>
      <c r="F25" s="504"/>
      <c r="G25" s="504"/>
      <c r="H25" s="110"/>
      <c r="I25" s="30"/>
      <c r="J25" s="28"/>
      <c r="K25" s="28"/>
      <c r="L25" s="30"/>
      <c r="M25" s="119"/>
    </row>
    <row r="26" spans="1:13">
      <c r="A26" s="502"/>
      <c r="B26" s="66"/>
      <c r="C26" s="515"/>
      <c r="H26" s="111"/>
      <c r="I26" s="30"/>
      <c r="J26" s="28"/>
      <c r="K26" s="28"/>
      <c r="L26" s="30"/>
      <c r="M26" s="119"/>
    </row>
    <row r="27" spans="1:13">
      <c r="A27" s="502"/>
      <c r="B27" s="66"/>
      <c r="C27" s="554" t="s">
        <v>53</v>
      </c>
      <c r="H27" s="111"/>
      <c r="I27" s="30"/>
      <c r="J27" s="28"/>
      <c r="K27" s="28"/>
      <c r="L27" s="30"/>
      <c r="M27" s="119"/>
    </row>
    <row r="28" spans="1:13">
      <c r="A28" s="502"/>
      <c r="B28" s="66"/>
      <c r="C28" s="124"/>
      <c r="H28" s="111"/>
      <c r="I28" s="30"/>
      <c r="J28" s="28"/>
      <c r="K28" s="28"/>
      <c r="L28" s="30"/>
      <c r="M28" s="119"/>
    </row>
    <row r="29" spans="1:13">
      <c r="A29" s="502"/>
      <c r="B29" s="66"/>
      <c r="C29" s="503" t="s">
        <v>54</v>
      </c>
      <c r="D29" s="504"/>
      <c r="E29" s="504"/>
      <c r="F29" s="504"/>
      <c r="G29" s="504"/>
      <c r="H29" s="110"/>
      <c r="I29" s="30"/>
      <c r="J29" s="28"/>
      <c r="K29" s="28"/>
      <c r="L29" s="30"/>
      <c r="M29" s="119"/>
    </row>
    <row r="30" spans="1:13">
      <c r="A30" s="502"/>
      <c r="B30" s="66"/>
      <c r="C30" s="553"/>
      <c r="I30" s="30"/>
      <c r="J30" s="28"/>
      <c r="K30" s="28"/>
      <c r="L30" s="30"/>
      <c r="M30" s="119"/>
    </row>
    <row r="31" spans="1:13">
      <c r="A31" s="502"/>
      <c r="B31" s="66"/>
      <c r="C31" s="554" t="s">
        <v>55</v>
      </c>
      <c r="I31" s="30"/>
      <c r="J31" s="28"/>
      <c r="K31" s="28"/>
      <c r="L31" s="30"/>
      <c r="M31" s="119"/>
    </row>
    <row r="32" spans="1:13">
      <c r="A32" s="502"/>
      <c r="B32" s="66"/>
      <c r="C32" s="553"/>
      <c r="I32" s="30"/>
      <c r="J32" s="28"/>
      <c r="K32" s="28"/>
      <c r="L32" s="30"/>
      <c r="M32" s="119"/>
    </row>
    <row r="33" spans="1:13">
      <c r="A33" s="502"/>
      <c r="B33" s="66"/>
      <c r="C33" s="503" t="s">
        <v>56</v>
      </c>
      <c r="D33" s="504"/>
      <c r="E33" s="504"/>
      <c r="F33" s="504"/>
      <c r="G33" s="504"/>
      <c r="H33" s="110"/>
      <c r="I33" s="30"/>
      <c r="J33" s="28"/>
      <c r="K33" s="28"/>
      <c r="L33" s="30"/>
      <c r="M33" s="119"/>
    </row>
    <row r="34" spans="1:13">
      <c r="A34" s="502"/>
      <c r="B34" s="66"/>
      <c r="C34" s="580"/>
      <c r="I34" s="30"/>
      <c r="J34" s="28"/>
      <c r="K34" s="28"/>
      <c r="L34" s="30"/>
      <c r="M34" s="119"/>
    </row>
    <row r="35" spans="1:13">
      <c r="A35" s="502"/>
      <c r="B35" s="66"/>
      <c r="C35" s="598" t="s">
        <v>253</v>
      </c>
      <c r="I35" s="30"/>
      <c r="J35" s="28"/>
      <c r="K35" s="28"/>
      <c r="L35" s="30"/>
      <c r="M35" s="119"/>
    </row>
    <row r="36" spans="1:13" ht="15.75" thickBot="1">
      <c r="A36" s="502"/>
      <c r="B36" s="66"/>
      <c r="I36" s="30"/>
      <c r="J36" s="28"/>
      <c r="K36" s="28"/>
      <c r="L36" s="30"/>
      <c r="M36" s="119"/>
    </row>
    <row r="37" spans="1:13" ht="15.75" thickBot="1">
      <c r="A37" s="628" t="s">
        <v>23</v>
      </c>
      <c r="B37" s="629"/>
      <c r="C37" s="629"/>
      <c r="D37" s="629"/>
      <c r="E37" s="629"/>
      <c r="F37" s="629"/>
      <c r="G37" s="629"/>
      <c r="H37" s="629"/>
      <c r="I37" s="629"/>
      <c r="J37" s="630"/>
      <c r="K37" s="538"/>
      <c r="L37" s="631">
        <f>SUM(M16:M20)</f>
        <v>0</v>
      </c>
      <c r="M37" s="632"/>
    </row>
  </sheetData>
  <mergeCells count="3">
    <mergeCell ref="A13:M13"/>
    <mergeCell ref="A37:J37"/>
    <mergeCell ref="L37:M37"/>
  </mergeCells>
  <pageMargins left="0.7" right="0.7" top="0.75" bottom="0.75" header="0.3" footer="0.3"/>
  <pageSetup paperSize="9" scale="57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BA062-9CD0-42CB-B77A-DCBE88971A0B}">
  <dimension ref="A1:J278"/>
  <sheetViews>
    <sheetView view="pageBreakPreview" topLeftCell="A235" zoomScale="90" zoomScaleNormal="60" zoomScaleSheetLayoutView="90" zoomScalePageLayoutView="55" workbookViewId="0">
      <selection activeCell="I264" sqref="I264"/>
    </sheetView>
  </sheetViews>
  <sheetFormatPr baseColWidth="10" defaultRowHeight="15"/>
  <cols>
    <col min="1" max="1" width="11.140625" style="149" bestFit="1" customWidth="1"/>
    <col min="2" max="2" width="11.42578125" style="149"/>
    <col min="3" max="3" width="48.7109375" style="149" customWidth="1"/>
    <col min="4" max="4" width="5.7109375" style="149" customWidth="1"/>
    <col min="5" max="8" width="10.7109375" style="149" customWidth="1"/>
    <col min="9" max="9" width="11.5703125" style="149" customWidth="1"/>
    <col min="10" max="16384" width="11.42578125" style="149"/>
  </cols>
  <sheetData>
    <row r="1" spans="1:9" ht="30.75" thickBot="1">
      <c r="A1" s="150" t="s">
        <v>254</v>
      </c>
      <c r="B1" s="637" t="s">
        <v>255</v>
      </c>
      <c r="C1" s="638"/>
      <c r="D1" s="151" t="s">
        <v>256</v>
      </c>
      <c r="E1" s="152" t="s">
        <v>257</v>
      </c>
      <c r="F1" s="152" t="s">
        <v>632</v>
      </c>
      <c r="G1" s="153" t="s">
        <v>258</v>
      </c>
      <c r="H1" s="190" t="s">
        <v>259</v>
      </c>
      <c r="I1" s="248" t="s">
        <v>260</v>
      </c>
    </row>
    <row r="2" spans="1:9">
      <c r="A2" s="154"/>
      <c r="B2" s="155"/>
      <c r="C2" s="156"/>
      <c r="D2" s="157"/>
      <c r="E2" s="158"/>
      <c r="F2" s="158"/>
      <c r="G2" s="159"/>
      <c r="H2" s="159"/>
      <c r="I2" s="251"/>
    </row>
    <row r="3" spans="1:9">
      <c r="A3" s="160"/>
      <c r="B3" s="161" t="s">
        <v>652</v>
      </c>
      <c r="C3" s="173"/>
      <c r="D3" s="178"/>
      <c r="E3" s="162"/>
      <c r="F3" s="162"/>
      <c r="G3" s="163"/>
      <c r="H3" s="163"/>
      <c r="I3" s="249"/>
    </row>
    <row r="4" spans="1:9">
      <c r="A4" s="160"/>
      <c r="B4" s="161" t="s">
        <v>500</v>
      </c>
      <c r="C4" s="173"/>
      <c r="D4" s="178"/>
      <c r="E4" s="162"/>
      <c r="F4" s="162"/>
      <c r="G4" s="163"/>
      <c r="H4" s="163"/>
      <c r="I4" s="249"/>
    </row>
    <row r="5" spans="1:9">
      <c r="A5" s="164"/>
      <c r="B5" s="172"/>
      <c r="C5" s="173"/>
      <c r="D5" s="178"/>
      <c r="E5" s="162"/>
      <c r="F5" s="162"/>
      <c r="G5" s="163"/>
      <c r="H5" s="163"/>
      <c r="I5" s="249"/>
    </row>
    <row r="6" spans="1:9">
      <c r="A6" s="260" t="s">
        <v>388</v>
      </c>
      <c r="B6" s="261" t="s">
        <v>387</v>
      </c>
      <c r="C6" s="262"/>
      <c r="D6" s="263"/>
      <c r="E6" s="264"/>
      <c r="F6" s="264"/>
      <c r="G6" s="265"/>
      <c r="H6" s="265"/>
      <c r="I6" s="266">
        <f>SUM(I8+I19+I31+I45+I54+I68+I228)</f>
        <v>0</v>
      </c>
    </row>
    <row r="7" spans="1:9">
      <c r="A7" s="164"/>
      <c r="B7" s="165"/>
      <c r="C7" s="173"/>
      <c r="D7" s="178"/>
      <c r="E7" s="162"/>
      <c r="F7" s="162"/>
      <c r="G7" s="163"/>
      <c r="H7" s="163"/>
      <c r="I7" s="166"/>
    </row>
    <row r="8" spans="1:9">
      <c r="A8" s="606" t="s">
        <v>263</v>
      </c>
      <c r="B8" s="420" t="s">
        <v>264</v>
      </c>
      <c r="C8" s="255"/>
      <c r="D8" s="256"/>
      <c r="E8" s="257"/>
      <c r="F8" s="257"/>
      <c r="G8" s="258"/>
      <c r="H8" s="258"/>
      <c r="I8" s="259">
        <f>SUM(I9:I18)</f>
        <v>0</v>
      </c>
    </row>
    <row r="9" spans="1:9">
      <c r="A9" s="164"/>
      <c r="B9" s="172" t="s">
        <v>265</v>
      </c>
      <c r="C9" s="173"/>
      <c r="D9" s="178" t="s">
        <v>266</v>
      </c>
      <c r="E9" s="162">
        <v>1</v>
      </c>
      <c r="F9" s="162"/>
      <c r="G9" s="163"/>
      <c r="H9" s="163"/>
      <c r="I9" s="163"/>
    </row>
    <row r="10" spans="1:9" hidden="1">
      <c r="A10" s="195"/>
      <c r="B10" s="199" t="s">
        <v>267</v>
      </c>
      <c r="C10" s="200"/>
      <c r="D10" s="201" t="s">
        <v>266</v>
      </c>
      <c r="E10" s="202"/>
      <c r="F10" s="202"/>
      <c r="G10" s="203"/>
      <c r="H10" s="203"/>
      <c r="I10" s="610"/>
    </row>
    <row r="11" spans="1:9" hidden="1">
      <c r="A11" s="195"/>
      <c r="B11" s="199" t="s">
        <v>269</v>
      </c>
      <c r="C11" s="200"/>
      <c r="D11" s="201" t="s">
        <v>270</v>
      </c>
      <c r="E11" s="202"/>
      <c r="F11" s="202"/>
      <c r="G11" s="203"/>
      <c r="H11" s="203"/>
      <c r="I11" s="610"/>
    </row>
    <row r="12" spans="1:9" hidden="1">
      <c r="A12" s="195"/>
      <c r="B12" s="199" t="s">
        <v>271</v>
      </c>
      <c r="C12" s="200"/>
      <c r="D12" s="201" t="s">
        <v>270</v>
      </c>
      <c r="E12" s="202"/>
      <c r="F12" s="202"/>
      <c r="G12" s="203"/>
      <c r="H12" s="203"/>
      <c r="I12" s="610"/>
    </row>
    <row r="13" spans="1:9" hidden="1">
      <c r="A13" s="164"/>
      <c r="B13" s="161"/>
      <c r="C13" s="173"/>
      <c r="D13" s="178"/>
      <c r="E13" s="162"/>
      <c r="F13" s="162"/>
      <c r="G13" s="163"/>
      <c r="H13" s="163"/>
      <c r="I13" s="611"/>
    </row>
    <row r="14" spans="1:9" hidden="1">
      <c r="A14" s="164"/>
      <c r="B14" s="172" t="s">
        <v>272</v>
      </c>
      <c r="C14" s="173"/>
      <c r="D14" s="178"/>
      <c r="E14" s="162"/>
      <c r="F14" s="162"/>
      <c r="G14" s="163"/>
      <c r="H14" s="163"/>
      <c r="I14" s="611"/>
    </row>
    <row r="15" spans="1:9" hidden="1">
      <c r="A15" s="167"/>
      <c r="B15" s="168" t="s">
        <v>263</v>
      </c>
      <c r="C15" s="173" t="s">
        <v>273</v>
      </c>
      <c r="D15" s="178" t="s">
        <v>266</v>
      </c>
      <c r="E15" s="162">
        <v>1</v>
      </c>
      <c r="F15" s="162"/>
      <c r="G15" s="163"/>
      <c r="H15" s="163"/>
      <c r="I15" s="611"/>
    </row>
    <row r="16" spans="1:9" hidden="1">
      <c r="A16" s="167"/>
      <c r="B16" s="168" t="s">
        <v>263</v>
      </c>
      <c r="C16" s="173" t="s">
        <v>274</v>
      </c>
      <c r="D16" s="178" t="s">
        <v>266</v>
      </c>
      <c r="E16" s="162">
        <v>1</v>
      </c>
      <c r="F16" s="162"/>
      <c r="G16" s="163"/>
      <c r="H16" s="163"/>
      <c r="I16" s="611"/>
    </row>
    <row r="17" spans="1:10" hidden="1">
      <c r="A17" s="164"/>
      <c r="B17" s="168" t="s">
        <v>263</v>
      </c>
      <c r="C17" s="173" t="s">
        <v>275</v>
      </c>
      <c r="D17" s="178" t="s">
        <v>266</v>
      </c>
      <c r="E17" s="162">
        <v>1</v>
      </c>
      <c r="F17" s="162"/>
      <c r="G17" s="163"/>
      <c r="H17" s="163"/>
      <c r="I17" s="611"/>
    </row>
    <row r="18" spans="1:10">
      <c r="A18" s="164"/>
      <c r="B18" s="165"/>
      <c r="C18" s="173"/>
      <c r="D18" s="178"/>
      <c r="E18" s="162"/>
      <c r="F18" s="162"/>
      <c r="G18" s="163"/>
      <c r="H18" s="163"/>
      <c r="I18" s="609"/>
    </row>
    <row r="19" spans="1:10">
      <c r="A19" s="254" t="s">
        <v>499</v>
      </c>
      <c r="B19" s="420" t="s">
        <v>498</v>
      </c>
      <c r="C19" s="255"/>
      <c r="D19" s="256"/>
      <c r="E19" s="257"/>
      <c r="F19" s="257"/>
      <c r="G19" s="258"/>
      <c r="H19" s="258"/>
      <c r="I19" s="259">
        <f>SUM(I20:I29)</f>
        <v>0</v>
      </c>
      <c r="J19" s="608"/>
    </row>
    <row r="20" spans="1:10">
      <c r="A20" s="164"/>
      <c r="B20" s="165"/>
      <c r="C20" s="173"/>
      <c r="D20" s="178"/>
      <c r="E20" s="162"/>
      <c r="F20" s="162"/>
      <c r="G20" s="163"/>
      <c r="H20" s="163"/>
      <c r="I20" s="609"/>
    </row>
    <row r="21" spans="1:10">
      <c r="A21" s="164"/>
      <c r="B21" s="173" t="s">
        <v>497</v>
      </c>
      <c r="C21" s="173"/>
      <c r="D21" s="196" t="s">
        <v>266</v>
      </c>
      <c r="E21" s="162">
        <v>1</v>
      </c>
      <c r="F21" s="162"/>
      <c r="G21" s="163"/>
      <c r="H21" s="163"/>
      <c r="I21" s="609"/>
    </row>
    <row r="22" spans="1:10">
      <c r="A22" s="164"/>
      <c r="B22" s="173" t="s">
        <v>496</v>
      </c>
      <c r="C22" s="173"/>
      <c r="D22" s="196"/>
      <c r="E22" s="169" t="s">
        <v>279</v>
      </c>
      <c r="F22" s="169"/>
      <c r="G22" s="163"/>
      <c r="H22" s="163"/>
      <c r="I22" s="609"/>
    </row>
    <row r="23" spans="1:10">
      <c r="A23" s="164"/>
      <c r="B23" s="173" t="s">
        <v>495</v>
      </c>
      <c r="C23" s="173"/>
      <c r="D23" s="196"/>
      <c r="E23" s="169" t="s">
        <v>279</v>
      </c>
      <c r="F23" s="169"/>
      <c r="G23" s="163"/>
      <c r="H23" s="163"/>
      <c r="I23" s="609"/>
    </row>
    <row r="24" spans="1:10">
      <c r="A24" s="164"/>
      <c r="B24" s="173" t="s">
        <v>494</v>
      </c>
      <c r="C24" s="173"/>
      <c r="D24" s="196"/>
      <c r="E24" s="169" t="s">
        <v>279</v>
      </c>
      <c r="F24" s="169"/>
      <c r="G24" s="163"/>
      <c r="H24" s="163"/>
      <c r="I24" s="609"/>
    </row>
    <row r="25" spans="1:10">
      <c r="A25" s="164"/>
      <c r="B25" s="165"/>
      <c r="C25" s="173"/>
      <c r="D25" s="178"/>
      <c r="E25" s="162"/>
      <c r="F25" s="162"/>
      <c r="G25" s="163"/>
      <c r="H25" s="163"/>
      <c r="I25" s="609"/>
    </row>
    <row r="26" spans="1:10">
      <c r="A26" s="164"/>
      <c r="B26" s="173" t="s">
        <v>493</v>
      </c>
      <c r="C26" s="173"/>
      <c r="D26" s="196"/>
      <c r="E26" s="162"/>
      <c r="F26" s="162"/>
      <c r="G26" s="163"/>
      <c r="H26" s="163"/>
      <c r="I26" s="609"/>
    </row>
    <row r="27" spans="1:10">
      <c r="A27" s="164"/>
      <c r="B27" s="172" t="s">
        <v>475</v>
      </c>
      <c r="C27" s="173"/>
      <c r="D27" s="178" t="s">
        <v>302</v>
      </c>
      <c r="E27" s="162">
        <v>1108.5360000000001</v>
      </c>
      <c r="F27" s="162"/>
      <c r="G27" s="163"/>
      <c r="H27" s="163"/>
      <c r="I27" s="609"/>
    </row>
    <row r="28" spans="1:10">
      <c r="A28" s="164"/>
      <c r="B28" s="172" t="s">
        <v>476</v>
      </c>
      <c r="C28" s="173"/>
      <c r="D28" s="178" t="s">
        <v>302</v>
      </c>
      <c r="E28" s="162">
        <v>915.2</v>
      </c>
      <c r="F28" s="162"/>
      <c r="G28" s="163"/>
      <c r="H28" s="163"/>
      <c r="I28" s="609"/>
    </row>
    <row r="29" spans="1:10">
      <c r="A29" s="164"/>
      <c r="B29" s="172" t="s">
        <v>492</v>
      </c>
      <c r="C29" s="173"/>
      <c r="D29" s="178" t="s">
        <v>292</v>
      </c>
      <c r="E29" s="162">
        <v>19</v>
      </c>
      <c r="F29" s="162"/>
      <c r="G29" s="163"/>
      <c r="H29" s="163"/>
      <c r="I29" s="609"/>
    </row>
    <row r="30" spans="1:10">
      <c r="A30" s="164"/>
      <c r="B30" s="165"/>
      <c r="C30" s="173"/>
      <c r="D30" s="178"/>
      <c r="E30" s="162"/>
      <c r="F30" s="162"/>
      <c r="G30" s="163"/>
      <c r="H30" s="163"/>
      <c r="I30" s="609"/>
    </row>
    <row r="31" spans="1:10">
      <c r="A31" s="254" t="s">
        <v>491</v>
      </c>
      <c r="B31" s="420" t="s">
        <v>490</v>
      </c>
      <c r="C31" s="255"/>
      <c r="D31" s="256"/>
      <c r="E31" s="257"/>
      <c r="F31" s="257"/>
      <c r="G31" s="258"/>
      <c r="H31" s="258"/>
      <c r="I31" s="259">
        <f>SUM(I32:I41)</f>
        <v>0</v>
      </c>
    </row>
    <row r="32" spans="1:10">
      <c r="A32" s="164"/>
      <c r="B32" s="165"/>
      <c r="C32" s="173"/>
      <c r="D32" s="178"/>
      <c r="E32" s="162"/>
      <c r="F32" s="162"/>
      <c r="G32" s="163"/>
      <c r="H32" s="163"/>
      <c r="I32" s="166"/>
    </row>
    <row r="33" spans="1:9">
      <c r="A33" s="164"/>
      <c r="B33" s="172" t="s">
        <v>489</v>
      </c>
      <c r="C33" s="173"/>
      <c r="D33" s="178" t="s">
        <v>25</v>
      </c>
      <c r="E33" s="162">
        <v>136.5</v>
      </c>
      <c r="F33" s="162"/>
      <c r="G33" s="163"/>
      <c r="H33" s="163"/>
      <c r="I33" s="609"/>
    </row>
    <row r="34" spans="1:9">
      <c r="A34" s="164"/>
      <c r="B34" s="173" t="s">
        <v>412</v>
      </c>
      <c r="C34" s="173"/>
      <c r="D34" s="196"/>
      <c r="E34" s="169" t="s">
        <v>279</v>
      </c>
      <c r="F34" s="169"/>
      <c r="G34" s="163"/>
      <c r="H34" s="163"/>
      <c r="I34" s="166"/>
    </row>
    <row r="35" spans="1:9">
      <c r="A35" s="164"/>
      <c r="B35" s="173" t="s">
        <v>280</v>
      </c>
      <c r="C35" s="173"/>
      <c r="D35" s="196"/>
      <c r="E35" s="169" t="s">
        <v>279</v>
      </c>
      <c r="F35" s="169"/>
      <c r="G35" s="163"/>
      <c r="H35" s="163"/>
      <c r="I35" s="166"/>
    </row>
    <row r="36" spans="1:9">
      <c r="A36" s="164"/>
      <c r="B36" s="173" t="s">
        <v>281</v>
      </c>
      <c r="C36" s="173"/>
      <c r="D36" s="196"/>
      <c r="E36" s="169" t="s">
        <v>279</v>
      </c>
      <c r="F36" s="169"/>
      <c r="G36" s="163"/>
      <c r="H36" s="163"/>
      <c r="I36" s="166"/>
    </row>
    <row r="37" spans="1:9">
      <c r="A37" s="164"/>
      <c r="B37" s="165"/>
      <c r="C37" s="173"/>
      <c r="D37" s="178"/>
      <c r="E37" s="162"/>
      <c r="F37" s="162"/>
      <c r="G37" s="163"/>
      <c r="H37" s="163"/>
      <c r="I37" s="166"/>
    </row>
    <row r="38" spans="1:9">
      <c r="A38" s="164"/>
      <c r="B38" s="172" t="s">
        <v>488</v>
      </c>
      <c r="C38" s="173"/>
      <c r="D38" s="178" t="s">
        <v>266</v>
      </c>
      <c r="E38" s="162">
        <v>1</v>
      </c>
      <c r="F38" s="162"/>
      <c r="G38" s="163"/>
      <c r="H38" s="163"/>
      <c r="I38" s="163"/>
    </row>
    <row r="39" spans="1:9">
      <c r="A39" s="164"/>
      <c r="B39" s="172" t="s">
        <v>487</v>
      </c>
      <c r="C39" s="173"/>
      <c r="D39" s="178"/>
      <c r="E39" s="169" t="s">
        <v>279</v>
      </c>
      <c r="F39" s="169"/>
      <c r="G39" s="163"/>
      <c r="H39" s="163"/>
      <c r="I39" s="166"/>
    </row>
    <row r="40" spans="1:9">
      <c r="A40" s="164"/>
      <c r="B40" s="172"/>
      <c r="C40" s="173"/>
      <c r="D40" s="178"/>
      <c r="E40" s="169"/>
      <c r="F40" s="169"/>
      <c r="G40" s="163"/>
      <c r="H40" s="163"/>
      <c r="I40" s="166"/>
    </row>
    <row r="41" spans="1:9">
      <c r="A41" s="164"/>
      <c r="B41" s="172" t="s">
        <v>486</v>
      </c>
      <c r="C41" s="173"/>
      <c r="D41" s="178" t="s">
        <v>304</v>
      </c>
      <c r="E41" s="162">
        <v>3.9</v>
      </c>
      <c r="F41" s="162"/>
      <c r="G41" s="163"/>
      <c r="H41" s="163"/>
      <c r="I41" s="609"/>
    </row>
    <row r="42" spans="1:9">
      <c r="A42" s="164"/>
      <c r="B42" s="172"/>
      <c r="C42" s="173"/>
      <c r="D42" s="178"/>
      <c r="E42" s="169"/>
      <c r="F42" s="169"/>
      <c r="G42" s="163"/>
      <c r="H42" s="163"/>
      <c r="I42" s="166"/>
    </row>
    <row r="43" spans="1:9">
      <c r="A43" s="164"/>
      <c r="B43" s="172" t="s">
        <v>283</v>
      </c>
      <c r="C43" s="173"/>
      <c r="D43" s="178" t="s">
        <v>284</v>
      </c>
      <c r="E43" s="169" t="s">
        <v>279</v>
      </c>
      <c r="F43" s="169"/>
      <c r="G43" s="163"/>
      <c r="H43" s="163"/>
      <c r="I43" s="166"/>
    </row>
    <row r="44" spans="1:9">
      <c r="A44" s="164"/>
      <c r="B44" s="172"/>
      <c r="C44" s="173"/>
      <c r="D44" s="178"/>
      <c r="E44" s="162"/>
      <c r="F44" s="162"/>
      <c r="G44" s="163"/>
      <c r="H44" s="163"/>
      <c r="I44" s="166"/>
    </row>
    <row r="45" spans="1:9">
      <c r="A45" s="254" t="s">
        <v>485</v>
      </c>
      <c r="B45" s="420" t="s">
        <v>484</v>
      </c>
      <c r="C45" s="255"/>
      <c r="D45" s="256"/>
      <c r="E45" s="257"/>
      <c r="F45" s="257"/>
      <c r="G45" s="258"/>
      <c r="H45" s="258"/>
      <c r="I45" s="259">
        <f>SUM(I46:I53)</f>
        <v>0</v>
      </c>
    </row>
    <row r="46" spans="1:9">
      <c r="A46" s="164"/>
      <c r="B46" s="172"/>
      <c r="C46" s="173"/>
      <c r="D46" s="178"/>
      <c r="E46" s="162"/>
      <c r="F46" s="162"/>
      <c r="G46" s="163"/>
      <c r="H46" s="163"/>
      <c r="I46" s="609"/>
    </row>
    <row r="47" spans="1:9">
      <c r="A47" s="164"/>
      <c r="B47" s="172" t="s">
        <v>282</v>
      </c>
      <c r="C47" s="173"/>
      <c r="D47" s="178" t="s">
        <v>25</v>
      </c>
      <c r="E47" s="197">
        <v>398.7</v>
      </c>
      <c r="F47" s="197"/>
      <c r="G47" s="163"/>
      <c r="H47" s="163"/>
      <c r="I47" s="611"/>
    </row>
    <row r="48" spans="1:9">
      <c r="A48" s="164"/>
      <c r="B48" s="165"/>
      <c r="C48" s="173"/>
      <c r="D48" s="178"/>
      <c r="E48" s="162"/>
      <c r="F48" s="162"/>
      <c r="G48" s="163"/>
      <c r="H48" s="163"/>
      <c r="I48" s="609"/>
    </row>
    <row r="49" spans="1:10">
      <c r="A49" s="164"/>
      <c r="B49" s="172" t="s">
        <v>483</v>
      </c>
      <c r="C49" s="173"/>
      <c r="D49" s="196" t="s">
        <v>266</v>
      </c>
      <c r="E49" s="162">
        <v>1</v>
      </c>
      <c r="F49" s="162"/>
      <c r="G49" s="163"/>
      <c r="H49" s="163"/>
      <c r="I49" s="609"/>
    </row>
    <row r="50" spans="1:10">
      <c r="A50" s="164"/>
      <c r="B50" s="173" t="s">
        <v>482</v>
      </c>
      <c r="C50" s="173"/>
      <c r="D50" s="196"/>
      <c r="E50" s="169" t="s">
        <v>279</v>
      </c>
      <c r="F50" s="169"/>
      <c r="G50" s="163"/>
      <c r="H50" s="163"/>
      <c r="I50" s="609"/>
    </row>
    <row r="51" spans="1:10">
      <c r="A51" s="164"/>
      <c r="B51" s="172"/>
      <c r="C51" s="173"/>
      <c r="D51" s="196"/>
      <c r="E51" s="169"/>
      <c r="F51" s="169"/>
      <c r="G51" s="163"/>
      <c r="H51" s="163"/>
      <c r="I51" s="609"/>
    </row>
    <row r="52" spans="1:10">
      <c r="A52" s="164"/>
      <c r="B52" s="172" t="s">
        <v>283</v>
      </c>
      <c r="C52" s="173"/>
      <c r="D52" s="178" t="s">
        <v>284</v>
      </c>
      <c r="E52" s="169" t="s">
        <v>279</v>
      </c>
      <c r="F52" s="169"/>
      <c r="G52" s="163"/>
      <c r="H52" s="163"/>
      <c r="I52" s="609"/>
    </row>
    <row r="53" spans="1:10">
      <c r="A53" s="164"/>
      <c r="B53" s="165"/>
      <c r="C53" s="173"/>
      <c r="D53" s="178"/>
      <c r="E53" s="162"/>
      <c r="F53" s="162"/>
      <c r="G53" s="163"/>
      <c r="H53" s="163"/>
      <c r="I53" s="609"/>
    </row>
    <row r="54" spans="1:10">
      <c r="A54" s="254" t="s">
        <v>481</v>
      </c>
      <c r="B54" s="420" t="s">
        <v>286</v>
      </c>
      <c r="C54" s="255"/>
      <c r="D54" s="256"/>
      <c r="E54" s="257"/>
      <c r="F54" s="257"/>
      <c r="G54" s="258"/>
      <c r="H54" s="258"/>
      <c r="I54" s="259">
        <f>SUM(I55:I62)</f>
        <v>0</v>
      </c>
      <c r="J54" s="608"/>
    </row>
    <row r="55" spans="1:10">
      <c r="A55" s="164"/>
      <c r="B55" s="172" t="s">
        <v>278</v>
      </c>
      <c r="C55" s="173"/>
      <c r="D55" s="178" t="s">
        <v>25</v>
      </c>
      <c r="E55" s="162">
        <v>87</v>
      </c>
      <c r="F55" s="162"/>
      <c r="G55" s="163"/>
      <c r="H55" s="163"/>
      <c r="I55" s="163"/>
    </row>
    <row r="56" spans="1:10">
      <c r="A56" s="164"/>
      <c r="B56" s="172" t="s">
        <v>282</v>
      </c>
      <c r="C56" s="173"/>
      <c r="D56" s="178" t="s">
        <v>25</v>
      </c>
      <c r="E56" s="162">
        <v>55.25</v>
      </c>
      <c r="F56" s="162"/>
      <c r="G56" s="163"/>
      <c r="H56" s="163"/>
      <c r="I56" s="163"/>
    </row>
    <row r="57" spans="1:10">
      <c r="A57" s="164"/>
      <c r="B57" s="172" t="s">
        <v>287</v>
      </c>
      <c r="C57" s="173"/>
      <c r="D57" s="178" t="s">
        <v>25</v>
      </c>
      <c r="E57" s="162">
        <v>53.199999999999996</v>
      </c>
      <c r="F57" s="162"/>
      <c r="G57" s="163"/>
      <c r="H57" s="163"/>
      <c r="I57" s="163"/>
    </row>
    <row r="58" spans="1:10">
      <c r="A58" s="164"/>
      <c r="B58" s="165"/>
      <c r="C58" s="173"/>
      <c r="D58" s="178"/>
      <c r="E58" s="162"/>
      <c r="F58" s="162"/>
      <c r="G58" s="163"/>
      <c r="H58" s="163"/>
      <c r="I58" s="166"/>
    </row>
    <row r="59" spans="1:10">
      <c r="A59" s="164"/>
      <c r="B59" s="172" t="s">
        <v>283</v>
      </c>
      <c r="C59" s="173"/>
      <c r="D59" s="178" t="s">
        <v>284</v>
      </c>
      <c r="E59" s="169" t="s">
        <v>279</v>
      </c>
      <c r="F59" s="169"/>
      <c r="G59" s="163"/>
      <c r="H59" s="163"/>
      <c r="I59" s="166"/>
    </row>
    <row r="60" spans="1:10">
      <c r="A60" s="170"/>
      <c r="B60" s="172"/>
      <c r="C60" s="173"/>
      <c r="D60" s="178"/>
      <c r="E60" s="162"/>
      <c r="F60" s="162"/>
      <c r="G60" s="171"/>
      <c r="H60" s="163"/>
      <c r="I60" s="166"/>
    </row>
    <row r="61" spans="1:10" hidden="1">
      <c r="A61" s="164" t="s">
        <v>480</v>
      </c>
      <c r="B61" s="165" t="s">
        <v>479</v>
      </c>
      <c r="C61" s="173"/>
      <c r="D61" s="178"/>
      <c r="E61" s="162"/>
      <c r="F61" s="162"/>
      <c r="G61" s="163"/>
      <c r="H61" s="163"/>
      <c r="I61" s="166">
        <v>0</v>
      </c>
    </row>
    <row r="62" spans="1:10" hidden="1">
      <c r="A62" s="164"/>
      <c r="B62" s="172" t="s">
        <v>278</v>
      </c>
      <c r="C62" s="173"/>
      <c r="D62" s="178" t="s">
        <v>284</v>
      </c>
      <c r="E62" s="162">
        <v>0</v>
      </c>
      <c r="F62" s="162"/>
      <c r="G62" s="163">
        <v>450</v>
      </c>
      <c r="H62" s="163"/>
      <c r="I62" s="249"/>
    </row>
    <row r="63" spans="1:10" hidden="1">
      <c r="A63" s="164"/>
      <c r="B63" s="172" t="s">
        <v>282</v>
      </c>
      <c r="C63" s="173"/>
      <c r="D63" s="178" t="s">
        <v>284</v>
      </c>
      <c r="E63" s="162">
        <v>0</v>
      </c>
      <c r="F63" s="162"/>
      <c r="G63" s="163">
        <v>450</v>
      </c>
      <c r="H63" s="163"/>
      <c r="I63" s="249"/>
    </row>
    <row r="64" spans="1:10" hidden="1">
      <c r="A64" s="164"/>
      <c r="B64" s="172" t="s">
        <v>287</v>
      </c>
      <c r="C64" s="173"/>
      <c r="D64" s="178" t="s">
        <v>284</v>
      </c>
      <c r="E64" s="162">
        <v>0</v>
      </c>
      <c r="F64" s="162"/>
      <c r="G64" s="163">
        <v>450</v>
      </c>
      <c r="H64" s="163"/>
      <c r="I64" s="249"/>
    </row>
    <row r="65" spans="1:9" hidden="1">
      <c r="A65" s="164"/>
      <c r="B65" s="165"/>
      <c r="C65" s="173"/>
      <c r="D65" s="178"/>
      <c r="E65" s="162"/>
      <c r="F65" s="162"/>
      <c r="G65" s="163"/>
      <c r="H65" s="163"/>
      <c r="I65" s="166"/>
    </row>
    <row r="66" spans="1:9" hidden="1">
      <c r="A66" s="164"/>
      <c r="B66" s="172" t="s">
        <v>283</v>
      </c>
      <c r="C66" s="173"/>
      <c r="D66" s="178" t="s">
        <v>284</v>
      </c>
      <c r="E66" s="169" t="s">
        <v>279</v>
      </c>
      <c r="F66" s="169"/>
      <c r="G66" s="163"/>
      <c r="H66" s="163"/>
      <c r="I66" s="166"/>
    </row>
    <row r="67" spans="1:9" hidden="1">
      <c r="A67" s="170"/>
      <c r="B67" s="172"/>
      <c r="C67" s="173"/>
      <c r="D67" s="178"/>
      <c r="E67" s="162"/>
      <c r="F67" s="162"/>
      <c r="G67" s="171"/>
      <c r="H67" s="163"/>
      <c r="I67" s="166"/>
    </row>
    <row r="68" spans="1:9" ht="13.9" customHeight="1">
      <c r="A68" s="254" t="s">
        <v>478</v>
      </c>
      <c r="B68" s="420" t="s">
        <v>288</v>
      </c>
      <c r="C68" s="255"/>
      <c r="D68" s="256"/>
      <c r="E68" s="257"/>
      <c r="F68" s="257"/>
      <c r="G68" s="258"/>
      <c r="H68" s="258"/>
      <c r="I68" s="259">
        <f>SUM(I69:I76)</f>
        <v>0</v>
      </c>
    </row>
    <row r="69" spans="1:9" ht="13.9" customHeight="1">
      <c r="A69" s="164"/>
      <c r="B69" s="172" t="s">
        <v>278</v>
      </c>
      <c r="C69" s="173"/>
      <c r="D69" s="178" t="s">
        <v>25</v>
      </c>
      <c r="E69" s="162">
        <v>0</v>
      </c>
      <c r="F69" s="162"/>
      <c r="G69" s="163"/>
      <c r="H69" s="163"/>
      <c r="I69" s="163"/>
    </row>
    <row r="70" spans="1:9">
      <c r="A70" s="164"/>
      <c r="B70" s="172" t="s">
        <v>282</v>
      </c>
      <c r="C70" s="173"/>
      <c r="D70" s="178" t="s">
        <v>25</v>
      </c>
      <c r="E70" s="162">
        <v>12.3</v>
      </c>
      <c r="F70" s="162"/>
      <c r="G70" s="163"/>
      <c r="H70" s="163"/>
      <c r="I70" s="163"/>
    </row>
    <row r="71" spans="1:9">
      <c r="A71" s="164"/>
      <c r="B71" s="172" t="s">
        <v>287</v>
      </c>
      <c r="C71" s="173"/>
      <c r="D71" s="178" t="s">
        <v>25</v>
      </c>
      <c r="E71" s="162">
        <v>0</v>
      </c>
      <c r="F71" s="162"/>
      <c r="G71" s="163"/>
      <c r="H71" s="163"/>
      <c r="I71" s="163"/>
    </row>
    <row r="72" spans="1:9">
      <c r="A72" s="164"/>
      <c r="B72" s="165"/>
      <c r="C72" s="173"/>
      <c r="D72" s="178"/>
      <c r="E72" s="162"/>
      <c r="F72" s="162"/>
      <c r="G72" s="163"/>
      <c r="H72" s="163"/>
      <c r="I72" s="166"/>
    </row>
    <row r="73" spans="1:9">
      <c r="A73" s="164"/>
      <c r="B73" s="172" t="s">
        <v>283</v>
      </c>
      <c r="C73" s="173"/>
      <c r="D73" s="178" t="s">
        <v>284</v>
      </c>
      <c r="E73" s="169" t="s">
        <v>279</v>
      </c>
      <c r="F73" s="169"/>
      <c r="G73" s="163"/>
      <c r="H73" s="163"/>
      <c r="I73" s="166"/>
    </row>
    <row r="74" spans="1:9">
      <c r="A74" s="164"/>
      <c r="B74" s="172"/>
      <c r="C74" s="173"/>
      <c r="D74" s="178"/>
      <c r="E74" s="169"/>
      <c r="F74" s="169"/>
      <c r="G74" s="163"/>
      <c r="H74" s="163"/>
      <c r="I74" s="166"/>
    </row>
    <row r="75" spans="1:9" hidden="1">
      <c r="A75" s="164" t="s">
        <v>474</v>
      </c>
      <c r="B75" s="165" t="s">
        <v>473</v>
      </c>
      <c r="C75" s="173"/>
      <c r="D75" s="178"/>
      <c r="E75" s="162"/>
      <c r="F75" s="162"/>
      <c r="G75" s="163"/>
      <c r="H75" s="163"/>
      <c r="I75" s="609">
        <v>0</v>
      </c>
    </row>
    <row r="76" spans="1:9" hidden="1">
      <c r="A76" s="164"/>
      <c r="B76" s="172" t="s">
        <v>278</v>
      </c>
      <c r="C76" s="173"/>
      <c r="D76" s="178" t="s">
        <v>292</v>
      </c>
      <c r="E76" s="162">
        <v>0</v>
      </c>
      <c r="F76" s="162"/>
      <c r="G76" s="163">
        <v>5000</v>
      </c>
      <c r="H76" s="163"/>
      <c r="I76" s="609"/>
    </row>
    <row r="77" spans="1:9" hidden="1">
      <c r="A77" s="164"/>
      <c r="B77" s="172" t="s">
        <v>282</v>
      </c>
      <c r="C77" s="181"/>
      <c r="D77" s="178" t="s">
        <v>292</v>
      </c>
      <c r="E77" s="162">
        <v>0</v>
      </c>
      <c r="F77" s="162"/>
      <c r="G77" s="163">
        <v>3000</v>
      </c>
      <c r="H77" s="163"/>
      <c r="I77" s="609"/>
    </row>
    <row r="78" spans="1:9" hidden="1">
      <c r="A78" s="164"/>
      <c r="B78" s="172" t="s">
        <v>287</v>
      </c>
      <c r="C78" s="173"/>
      <c r="D78" s="178" t="s">
        <v>292</v>
      </c>
      <c r="E78" s="162">
        <v>0</v>
      </c>
      <c r="F78" s="162"/>
      <c r="G78" s="163">
        <v>3000</v>
      </c>
      <c r="H78" s="163"/>
      <c r="I78" s="609"/>
    </row>
    <row r="79" spans="1:9" hidden="1">
      <c r="A79" s="164"/>
      <c r="B79" s="172"/>
      <c r="C79" s="173"/>
      <c r="D79" s="178"/>
      <c r="E79" s="162"/>
      <c r="F79" s="162"/>
      <c r="G79" s="163"/>
      <c r="H79" s="163"/>
      <c r="I79" s="609"/>
    </row>
    <row r="80" spans="1:9" hidden="1">
      <c r="A80" s="164"/>
      <c r="B80" s="172" t="s">
        <v>283</v>
      </c>
      <c r="C80" s="173"/>
      <c r="D80" s="178" t="s">
        <v>284</v>
      </c>
      <c r="E80" s="169" t="s">
        <v>279</v>
      </c>
      <c r="F80" s="169"/>
      <c r="G80" s="163"/>
      <c r="H80" s="163"/>
      <c r="I80" s="609"/>
    </row>
    <row r="81" spans="1:9" hidden="1">
      <c r="A81" s="164"/>
      <c r="B81" s="172"/>
      <c r="C81" s="173"/>
      <c r="D81" s="178"/>
      <c r="E81" s="169"/>
      <c r="F81" s="169"/>
      <c r="G81" s="163"/>
      <c r="H81" s="163"/>
      <c r="I81" s="609"/>
    </row>
    <row r="82" spans="1:9" hidden="1">
      <c r="A82" s="164" t="s">
        <v>472</v>
      </c>
      <c r="B82" s="165" t="s">
        <v>294</v>
      </c>
      <c r="C82" s="173"/>
      <c r="D82" s="178"/>
      <c r="E82" s="169"/>
      <c r="F82" s="169"/>
      <c r="G82" s="163"/>
      <c r="H82" s="163"/>
      <c r="I82" s="609">
        <v>0</v>
      </c>
    </row>
    <row r="83" spans="1:9" hidden="1">
      <c r="A83" s="164"/>
      <c r="B83" s="172" t="s">
        <v>471</v>
      </c>
      <c r="C83" s="173"/>
      <c r="D83" s="178"/>
      <c r="E83" s="169"/>
      <c r="F83" s="169"/>
      <c r="G83" s="163"/>
      <c r="H83" s="163"/>
      <c r="I83" s="609"/>
    </row>
    <row r="84" spans="1:9" hidden="1">
      <c r="A84" s="164"/>
      <c r="B84" s="172" t="s">
        <v>413</v>
      </c>
      <c r="C84" s="173"/>
      <c r="D84" s="178" t="s">
        <v>292</v>
      </c>
      <c r="E84" s="162">
        <v>0</v>
      </c>
      <c r="F84" s="162"/>
      <c r="G84" s="163">
        <v>3000</v>
      </c>
      <c r="H84" s="163"/>
      <c r="I84" s="609"/>
    </row>
    <row r="85" spans="1:9" hidden="1">
      <c r="A85" s="164"/>
      <c r="B85" s="172" t="s">
        <v>278</v>
      </c>
      <c r="C85" s="173"/>
      <c r="D85" s="178" t="s">
        <v>292</v>
      </c>
      <c r="E85" s="162">
        <v>0</v>
      </c>
      <c r="F85" s="162"/>
      <c r="G85" s="163">
        <v>3000</v>
      </c>
      <c r="H85" s="163"/>
      <c r="I85" s="609"/>
    </row>
    <row r="86" spans="1:9" hidden="1">
      <c r="A86" s="164"/>
      <c r="B86" s="172" t="s">
        <v>282</v>
      </c>
      <c r="C86" s="173"/>
      <c r="D86" s="178" t="s">
        <v>292</v>
      </c>
      <c r="E86" s="162">
        <v>0</v>
      </c>
      <c r="F86" s="162"/>
      <c r="G86" s="163">
        <v>3000</v>
      </c>
      <c r="H86" s="163"/>
      <c r="I86" s="609"/>
    </row>
    <row r="87" spans="1:9" hidden="1">
      <c r="A87" s="164"/>
      <c r="B87" s="172"/>
      <c r="C87" s="173"/>
      <c r="D87" s="178"/>
      <c r="E87" s="162"/>
      <c r="F87" s="162"/>
      <c r="G87" s="163"/>
      <c r="H87" s="163"/>
      <c r="I87" s="609"/>
    </row>
    <row r="88" spans="1:9" hidden="1">
      <c r="A88" s="164"/>
      <c r="B88" s="172" t="s">
        <v>470</v>
      </c>
      <c r="C88" s="173"/>
      <c r="D88" s="178"/>
      <c r="E88" s="169"/>
      <c r="F88" s="169"/>
      <c r="G88" s="163"/>
      <c r="H88" s="163"/>
      <c r="I88" s="609"/>
    </row>
    <row r="89" spans="1:9" hidden="1">
      <c r="A89" s="164"/>
      <c r="B89" s="172" t="s">
        <v>278</v>
      </c>
      <c r="C89" s="173"/>
      <c r="D89" s="178" t="s">
        <v>292</v>
      </c>
      <c r="E89" s="162">
        <v>0</v>
      </c>
      <c r="F89" s="162"/>
      <c r="G89" s="163">
        <v>1000</v>
      </c>
      <c r="H89" s="163"/>
      <c r="I89" s="609"/>
    </row>
    <row r="90" spans="1:9" hidden="1">
      <c r="A90" s="164"/>
      <c r="B90" s="172" t="s">
        <v>282</v>
      </c>
      <c r="C90" s="173"/>
      <c r="D90" s="178" t="s">
        <v>292</v>
      </c>
      <c r="E90" s="162">
        <v>0</v>
      </c>
      <c r="F90" s="162"/>
      <c r="G90" s="163">
        <v>1000</v>
      </c>
      <c r="H90" s="163"/>
      <c r="I90" s="609"/>
    </row>
    <row r="91" spans="1:9" hidden="1">
      <c r="A91" s="164"/>
      <c r="B91" s="172"/>
      <c r="C91" s="173"/>
      <c r="D91" s="178"/>
      <c r="E91" s="162"/>
      <c r="F91" s="162"/>
      <c r="G91" s="163"/>
      <c r="H91" s="163"/>
      <c r="I91" s="609"/>
    </row>
    <row r="92" spans="1:9" hidden="1">
      <c r="A92" s="164"/>
      <c r="B92" s="172" t="s">
        <v>469</v>
      </c>
      <c r="C92" s="173"/>
      <c r="D92" s="178"/>
      <c r="E92" s="162"/>
      <c r="F92" s="162"/>
      <c r="G92" s="163"/>
      <c r="H92" s="163"/>
      <c r="I92" s="609"/>
    </row>
    <row r="93" spans="1:9" hidden="1">
      <c r="A93" s="164"/>
      <c r="B93" s="172" t="s">
        <v>278</v>
      </c>
      <c r="C93" s="173"/>
      <c r="D93" s="178" t="s">
        <v>292</v>
      </c>
      <c r="E93" s="162">
        <v>0</v>
      </c>
      <c r="F93" s="162"/>
      <c r="G93" s="163">
        <v>400</v>
      </c>
      <c r="H93" s="163"/>
      <c r="I93" s="609"/>
    </row>
    <row r="94" spans="1:9" hidden="1">
      <c r="A94" s="164"/>
      <c r="B94" s="172" t="s">
        <v>282</v>
      </c>
      <c r="C94" s="173"/>
      <c r="D94" s="178" t="s">
        <v>292</v>
      </c>
      <c r="E94" s="162">
        <v>0</v>
      </c>
      <c r="F94" s="162"/>
      <c r="G94" s="163">
        <v>400</v>
      </c>
      <c r="H94" s="163"/>
      <c r="I94" s="609"/>
    </row>
    <row r="95" spans="1:9" hidden="1">
      <c r="A95" s="164"/>
      <c r="B95" s="172"/>
      <c r="C95" s="173"/>
      <c r="D95" s="178"/>
      <c r="E95" s="169"/>
      <c r="F95" s="169"/>
      <c r="G95" s="163"/>
      <c r="H95" s="163"/>
      <c r="I95" s="609"/>
    </row>
    <row r="96" spans="1:9" hidden="1">
      <c r="A96" s="164" t="s">
        <v>468</v>
      </c>
      <c r="B96" s="165" t="s">
        <v>297</v>
      </c>
      <c r="C96" s="173"/>
      <c r="D96" s="178"/>
      <c r="E96" s="162"/>
      <c r="F96" s="162"/>
      <c r="G96" s="163"/>
      <c r="H96" s="163"/>
      <c r="I96" s="609">
        <v>0</v>
      </c>
    </row>
    <row r="97" spans="1:9" hidden="1">
      <c r="A97" s="164"/>
      <c r="B97" s="172" t="s">
        <v>298</v>
      </c>
      <c r="C97" s="173"/>
      <c r="D97" s="178" t="s">
        <v>25</v>
      </c>
      <c r="E97" s="162">
        <v>0</v>
      </c>
      <c r="F97" s="162"/>
      <c r="G97" s="163">
        <v>250</v>
      </c>
      <c r="H97" s="163"/>
      <c r="I97" s="609"/>
    </row>
    <row r="98" spans="1:9" hidden="1">
      <c r="A98" s="164"/>
      <c r="B98" s="173" t="s">
        <v>299</v>
      </c>
      <c r="C98" s="173"/>
      <c r="D98" s="178" t="s">
        <v>284</v>
      </c>
      <c r="E98" s="162"/>
      <c r="F98" s="162"/>
      <c r="G98" s="163"/>
      <c r="H98" s="163"/>
      <c r="I98" s="609"/>
    </row>
    <row r="99" spans="1:9" hidden="1">
      <c r="A99" s="164"/>
      <c r="B99" s="173" t="s">
        <v>300</v>
      </c>
      <c r="C99" s="173"/>
      <c r="D99" s="178" t="s">
        <v>25</v>
      </c>
      <c r="E99" s="162"/>
      <c r="F99" s="162"/>
      <c r="G99" s="163"/>
      <c r="H99" s="163"/>
      <c r="I99" s="609"/>
    </row>
    <row r="100" spans="1:9" hidden="1">
      <c r="A100" s="164"/>
      <c r="B100" s="173" t="s">
        <v>301</v>
      </c>
      <c r="C100" s="173"/>
      <c r="D100" s="178" t="s">
        <v>302</v>
      </c>
      <c r="E100" s="162"/>
      <c r="F100" s="162"/>
      <c r="G100" s="163"/>
      <c r="H100" s="163"/>
      <c r="I100" s="609"/>
    </row>
    <row r="101" spans="1:9" hidden="1">
      <c r="A101" s="164"/>
      <c r="B101" s="173" t="s">
        <v>303</v>
      </c>
      <c r="C101" s="173"/>
      <c r="D101" s="178" t="s">
        <v>302</v>
      </c>
      <c r="E101" s="162"/>
      <c r="F101" s="162"/>
      <c r="G101" s="163"/>
      <c r="H101" s="163"/>
      <c r="I101" s="609"/>
    </row>
    <row r="102" spans="1:9" hidden="1">
      <c r="A102" s="164"/>
      <c r="B102" s="172" t="s">
        <v>467</v>
      </c>
      <c r="C102" s="173"/>
      <c r="D102" s="178" t="s">
        <v>304</v>
      </c>
      <c r="E102" s="162">
        <v>0</v>
      </c>
      <c r="F102" s="162"/>
      <c r="G102" s="163">
        <v>500</v>
      </c>
      <c r="H102" s="163"/>
      <c r="I102" s="609"/>
    </row>
    <row r="103" spans="1:9" hidden="1">
      <c r="A103" s="164"/>
      <c r="B103" s="172" t="s">
        <v>466</v>
      </c>
      <c r="C103" s="173"/>
      <c r="D103" s="178" t="s">
        <v>304</v>
      </c>
      <c r="E103" s="162">
        <v>0</v>
      </c>
      <c r="F103" s="162"/>
      <c r="G103" s="163">
        <v>500</v>
      </c>
      <c r="H103" s="163"/>
      <c r="I103" s="609"/>
    </row>
    <row r="104" spans="1:9" hidden="1">
      <c r="A104" s="164"/>
      <c r="B104" s="172" t="s">
        <v>461</v>
      </c>
      <c r="C104" s="173"/>
      <c r="D104" s="178" t="s">
        <v>304</v>
      </c>
      <c r="E104" s="162">
        <v>0</v>
      </c>
      <c r="F104" s="162"/>
      <c r="G104" s="163">
        <v>450</v>
      </c>
      <c r="H104" s="163"/>
      <c r="I104" s="609"/>
    </row>
    <row r="105" spans="1:9" hidden="1">
      <c r="A105" s="164"/>
      <c r="B105" s="172" t="s">
        <v>465</v>
      </c>
      <c r="C105" s="173"/>
      <c r="D105" s="178" t="s">
        <v>304</v>
      </c>
      <c r="E105" s="162">
        <v>0</v>
      </c>
      <c r="F105" s="162"/>
      <c r="G105" s="163">
        <v>400</v>
      </c>
      <c r="H105" s="163"/>
      <c r="I105" s="609"/>
    </row>
    <row r="106" spans="1:9" hidden="1">
      <c r="A106" s="164"/>
      <c r="B106" s="172" t="s">
        <v>460</v>
      </c>
      <c r="C106" s="173"/>
      <c r="D106" s="178" t="s">
        <v>304</v>
      </c>
      <c r="E106" s="162">
        <v>0</v>
      </c>
      <c r="F106" s="162"/>
      <c r="G106" s="163">
        <v>300</v>
      </c>
      <c r="H106" s="163"/>
      <c r="I106" s="609"/>
    </row>
    <row r="107" spans="1:9" hidden="1">
      <c r="A107" s="164"/>
      <c r="B107" s="172" t="s">
        <v>464</v>
      </c>
      <c r="C107" s="173"/>
      <c r="D107" s="178" t="s">
        <v>304</v>
      </c>
      <c r="E107" s="162">
        <v>0</v>
      </c>
      <c r="F107" s="162"/>
      <c r="G107" s="163">
        <v>200</v>
      </c>
      <c r="H107" s="163"/>
      <c r="I107" s="609"/>
    </row>
    <row r="108" spans="1:9" hidden="1">
      <c r="A108" s="164"/>
      <c r="B108" s="172" t="s">
        <v>463</v>
      </c>
      <c r="C108" s="173"/>
      <c r="D108" s="178" t="s">
        <v>304</v>
      </c>
      <c r="E108" s="162">
        <v>0</v>
      </c>
      <c r="F108" s="162"/>
      <c r="G108" s="163">
        <v>500</v>
      </c>
      <c r="H108" s="163"/>
      <c r="I108" s="609"/>
    </row>
    <row r="109" spans="1:9" hidden="1">
      <c r="A109" s="164"/>
      <c r="B109" s="165"/>
      <c r="C109" s="173"/>
      <c r="D109" s="178"/>
      <c r="E109" s="162"/>
      <c r="F109" s="162"/>
      <c r="G109" s="163"/>
      <c r="H109" s="163"/>
      <c r="I109" s="609"/>
    </row>
    <row r="110" spans="1:9" hidden="1">
      <c r="A110" s="164" t="s">
        <v>462</v>
      </c>
      <c r="B110" s="165" t="s">
        <v>305</v>
      </c>
      <c r="C110" s="173"/>
      <c r="D110" s="178"/>
      <c r="E110" s="162"/>
      <c r="F110" s="162"/>
      <c r="G110" s="163"/>
      <c r="H110" s="163"/>
      <c r="I110" s="609">
        <v>0</v>
      </c>
    </row>
    <row r="111" spans="1:9" hidden="1">
      <c r="A111" s="164"/>
      <c r="B111" s="172" t="s">
        <v>298</v>
      </c>
      <c r="C111" s="173"/>
      <c r="D111" s="178" t="s">
        <v>25</v>
      </c>
      <c r="E111" s="162">
        <v>0</v>
      </c>
      <c r="F111" s="162"/>
      <c r="G111" s="163">
        <v>250</v>
      </c>
      <c r="H111" s="163"/>
      <c r="I111" s="609"/>
    </row>
    <row r="112" spans="1:9" hidden="1">
      <c r="A112" s="164"/>
      <c r="B112" s="173" t="s">
        <v>299</v>
      </c>
      <c r="C112" s="173"/>
      <c r="D112" s="178" t="s">
        <v>284</v>
      </c>
      <c r="E112" s="162"/>
      <c r="F112" s="162"/>
      <c r="G112" s="163"/>
      <c r="H112" s="163"/>
      <c r="I112" s="609"/>
    </row>
    <row r="113" spans="1:9" hidden="1">
      <c r="A113" s="164"/>
      <c r="B113" s="173" t="s">
        <v>300</v>
      </c>
      <c r="C113" s="173"/>
      <c r="D113" s="178" t="s">
        <v>25</v>
      </c>
      <c r="E113" s="162"/>
      <c r="F113" s="162"/>
      <c r="G113" s="163"/>
      <c r="H113" s="163"/>
      <c r="I113" s="609"/>
    </row>
    <row r="114" spans="1:9" hidden="1">
      <c r="A114" s="164"/>
      <c r="B114" s="173" t="s">
        <v>301</v>
      </c>
      <c r="C114" s="173"/>
      <c r="D114" s="178" t="s">
        <v>302</v>
      </c>
      <c r="E114" s="162"/>
      <c r="F114" s="162"/>
      <c r="G114" s="163"/>
      <c r="H114" s="163"/>
      <c r="I114" s="609"/>
    </row>
    <row r="115" spans="1:9" hidden="1">
      <c r="A115" s="164"/>
      <c r="B115" s="173" t="s">
        <v>303</v>
      </c>
      <c r="C115" s="173"/>
      <c r="D115" s="178" t="s">
        <v>302</v>
      </c>
      <c r="E115" s="162"/>
      <c r="F115" s="162"/>
      <c r="G115" s="163"/>
      <c r="H115" s="163"/>
      <c r="I115" s="609"/>
    </row>
    <row r="116" spans="1:9" hidden="1">
      <c r="A116" s="164"/>
      <c r="B116" s="172" t="s">
        <v>461</v>
      </c>
      <c r="C116" s="173"/>
      <c r="D116" s="178" t="s">
        <v>304</v>
      </c>
      <c r="E116" s="162">
        <v>0</v>
      </c>
      <c r="F116" s="162"/>
      <c r="G116" s="163">
        <v>450</v>
      </c>
      <c r="H116" s="163"/>
      <c r="I116" s="609"/>
    </row>
    <row r="117" spans="1:9" hidden="1">
      <c r="A117" s="164"/>
      <c r="B117" s="172" t="s">
        <v>460</v>
      </c>
      <c r="C117" s="173"/>
      <c r="D117" s="178" t="s">
        <v>304</v>
      </c>
      <c r="E117" s="162">
        <v>0</v>
      </c>
      <c r="F117" s="162"/>
      <c r="G117" s="163">
        <v>300</v>
      </c>
      <c r="H117" s="163"/>
      <c r="I117" s="609"/>
    </row>
    <row r="118" spans="1:9" hidden="1">
      <c r="A118" s="164"/>
      <c r="B118" s="172" t="s">
        <v>459</v>
      </c>
      <c r="C118" s="173"/>
      <c r="D118" s="178" t="s">
        <v>304</v>
      </c>
      <c r="E118" s="162">
        <v>0</v>
      </c>
      <c r="F118" s="162"/>
      <c r="G118" s="163">
        <v>200</v>
      </c>
      <c r="H118" s="163"/>
      <c r="I118" s="609"/>
    </row>
    <row r="119" spans="1:9" hidden="1">
      <c r="A119" s="164"/>
      <c r="B119" s="172" t="s">
        <v>458</v>
      </c>
      <c r="C119" s="173"/>
      <c r="D119" s="178" t="s">
        <v>304</v>
      </c>
      <c r="E119" s="162">
        <v>0</v>
      </c>
      <c r="F119" s="162"/>
      <c r="G119" s="163">
        <v>250</v>
      </c>
      <c r="H119" s="163"/>
      <c r="I119" s="609"/>
    </row>
    <row r="120" spans="1:9" hidden="1">
      <c r="A120" s="164"/>
      <c r="B120" s="172" t="s">
        <v>457</v>
      </c>
      <c r="C120" s="173"/>
      <c r="D120" s="178" t="s">
        <v>304</v>
      </c>
      <c r="E120" s="174">
        <v>0</v>
      </c>
      <c r="F120" s="174"/>
      <c r="G120" s="163">
        <v>300</v>
      </c>
      <c r="H120" s="163"/>
      <c r="I120" s="609"/>
    </row>
    <row r="121" spans="1:9" hidden="1">
      <c r="A121" s="164"/>
      <c r="B121" s="172"/>
      <c r="C121" s="173"/>
      <c r="D121" s="178"/>
      <c r="E121" s="162"/>
      <c r="F121" s="162"/>
      <c r="G121" s="171"/>
      <c r="H121" s="163"/>
      <c r="I121" s="609"/>
    </row>
    <row r="122" spans="1:9" hidden="1">
      <c r="A122" s="164" t="s">
        <v>456</v>
      </c>
      <c r="B122" s="165" t="s">
        <v>455</v>
      </c>
      <c r="C122" s="173"/>
      <c r="D122" s="178"/>
      <c r="E122" s="162"/>
      <c r="F122" s="162"/>
      <c r="G122" s="163"/>
      <c r="H122" s="163"/>
      <c r="I122" s="609">
        <v>0</v>
      </c>
    </row>
    <row r="123" spans="1:9" hidden="1">
      <c r="A123" s="164"/>
      <c r="B123" s="172" t="s">
        <v>443</v>
      </c>
      <c r="C123" s="173"/>
      <c r="D123" s="178" t="s">
        <v>292</v>
      </c>
      <c r="E123" s="162">
        <v>0</v>
      </c>
      <c r="F123" s="162"/>
      <c r="G123" s="163">
        <v>22000</v>
      </c>
      <c r="H123" s="163"/>
      <c r="I123" s="609"/>
    </row>
    <row r="124" spans="1:9" hidden="1">
      <c r="A124" s="164"/>
      <c r="B124" s="172"/>
      <c r="C124" s="173"/>
      <c r="D124" s="178"/>
      <c r="E124" s="162"/>
      <c r="F124" s="162"/>
      <c r="G124" s="163"/>
      <c r="H124" s="163"/>
      <c r="I124" s="609"/>
    </row>
    <row r="125" spans="1:9" hidden="1">
      <c r="A125" s="164"/>
      <c r="B125" s="172" t="s">
        <v>454</v>
      </c>
      <c r="C125" s="173"/>
      <c r="D125" s="178" t="s">
        <v>266</v>
      </c>
      <c r="E125" s="639" t="s">
        <v>453</v>
      </c>
      <c r="F125" s="640"/>
      <c r="G125" s="641"/>
      <c r="H125" s="163"/>
      <c r="I125" s="609"/>
    </row>
    <row r="126" spans="1:9" hidden="1">
      <c r="A126" s="164"/>
      <c r="B126" s="172" t="s">
        <v>442</v>
      </c>
      <c r="C126" s="173"/>
      <c r="D126" s="178" t="s">
        <v>266</v>
      </c>
      <c r="E126" s="169" t="s">
        <v>437</v>
      </c>
      <c r="F126" s="169"/>
      <c r="G126" s="163"/>
      <c r="H126" s="163"/>
      <c r="I126" s="609"/>
    </row>
    <row r="127" spans="1:9" hidden="1">
      <c r="A127" s="164"/>
      <c r="B127" s="172" t="s">
        <v>440</v>
      </c>
      <c r="C127" s="173"/>
      <c r="D127" s="178"/>
      <c r="E127" s="169"/>
      <c r="F127" s="169"/>
      <c r="G127" s="163"/>
      <c r="H127" s="163"/>
      <c r="I127" s="609"/>
    </row>
    <row r="128" spans="1:9" hidden="1">
      <c r="A128" s="164"/>
      <c r="B128" s="172" t="s">
        <v>439</v>
      </c>
      <c r="C128" s="173"/>
      <c r="D128" s="178"/>
      <c r="E128" s="169"/>
      <c r="F128" s="169"/>
      <c r="G128" s="163"/>
      <c r="H128" s="163"/>
      <c r="I128" s="609"/>
    </row>
    <row r="129" spans="1:9" hidden="1">
      <c r="A129" s="164"/>
      <c r="B129" s="172" t="s">
        <v>438</v>
      </c>
      <c r="C129" s="173"/>
      <c r="D129" s="178"/>
      <c r="E129" s="169" t="s">
        <v>437</v>
      </c>
      <c r="F129" s="169"/>
      <c r="G129" s="163"/>
      <c r="H129" s="163"/>
      <c r="I129" s="609"/>
    </row>
    <row r="130" spans="1:9" hidden="1">
      <c r="A130" s="164"/>
      <c r="B130" s="172"/>
      <c r="C130" s="173"/>
      <c r="D130" s="178"/>
      <c r="E130" s="169"/>
      <c r="F130" s="169"/>
      <c r="G130" s="163"/>
      <c r="H130" s="163"/>
      <c r="I130" s="609"/>
    </row>
    <row r="131" spans="1:9" hidden="1">
      <c r="A131" s="164" t="s">
        <v>452</v>
      </c>
      <c r="B131" s="165" t="s">
        <v>451</v>
      </c>
      <c r="C131" s="173"/>
      <c r="D131" s="178"/>
      <c r="E131" s="162"/>
      <c r="F131" s="162"/>
      <c r="G131" s="163"/>
      <c r="H131" s="163"/>
      <c r="I131" s="609">
        <v>0</v>
      </c>
    </row>
    <row r="132" spans="1:9" hidden="1">
      <c r="A132" s="164"/>
      <c r="B132" s="172" t="s">
        <v>450</v>
      </c>
      <c r="C132" s="173"/>
      <c r="D132" s="178" t="s">
        <v>304</v>
      </c>
      <c r="E132" s="162">
        <v>0</v>
      </c>
      <c r="F132" s="162"/>
      <c r="G132" s="163">
        <v>3000</v>
      </c>
      <c r="H132" s="163"/>
      <c r="I132" s="609"/>
    </row>
    <row r="133" spans="1:9" hidden="1">
      <c r="A133" s="164"/>
      <c r="B133" s="172" t="s">
        <v>442</v>
      </c>
      <c r="C133" s="173"/>
      <c r="D133" s="178" t="s">
        <v>266</v>
      </c>
      <c r="E133" s="169" t="s">
        <v>437</v>
      </c>
      <c r="F133" s="169"/>
      <c r="G133" s="163"/>
      <c r="H133" s="163"/>
      <c r="I133" s="609"/>
    </row>
    <row r="134" spans="1:9" hidden="1">
      <c r="A134" s="164"/>
      <c r="B134" s="172" t="s">
        <v>441</v>
      </c>
      <c r="C134" s="173"/>
      <c r="D134" s="178"/>
      <c r="E134" s="169"/>
      <c r="F134" s="169"/>
      <c r="G134" s="163"/>
      <c r="H134" s="163"/>
      <c r="I134" s="609"/>
    </row>
    <row r="135" spans="1:9" hidden="1">
      <c r="A135" s="164"/>
      <c r="B135" s="172" t="s">
        <v>449</v>
      </c>
      <c r="C135" s="173"/>
      <c r="D135" s="178"/>
      <c r="E135" s="169"/>
      <c r="F135" s="169"/>
      <c r="G135" s="163"/>
      <c r="H135" s="163"/>
      <c r="I135" s="609"/>
    </row>
    <row r="136" spans="1:9" hidden="1">
      <c r="A136" s="164"/>
      <c r="B136" s="172" t="s">
        <v>439</v>
      </c>
      <c r="C136" s="173"/>
      <c r="D136" s="178"/>
      <c r="E136" s="169"/>
      <c r="F136" s="169"/>
      <c r="G136" s="163"/>
      <c r="H136" s="163"/>
      <c r="I136" s="609"/>
    </row>
    <row r="137" spans="1:9" hidden="1">
      <c r="A137" s="164"/>
      <c r="B137" s="172" t="s">
        <v>438</v>
      </c>
      <c r="C137" s="173"/>
      <c r="D137" s="178"/>
      <c r="E137" s="169" t="s">
        <v>437</v>
      </c>
      <c r="F137" s="169"/>
      <c r="G137" s="163"/>
      <c r="H137" s="163"/>
      <c r="I137" s="609"/>
    </row>
    <row r="138" spans="1:9" hidden="1">
      <c r="A138" s="164"/>
      <c r="B138" s="172" t="s">
        <v>448</v>
      </c>
      <c r="C138" s="173"/>
      <c r="D138" s="178" t="s">
        <v>419</v>
      </c>
      <c r="E138" s="174">
        <v>0</v>
      </c>
      <c r="F138" s="174"/>
      <c r="G138" s="163">
        <v>1000</v>
      </c>
      <c r="H138" s="163"/>
      <c r="I138" s="609"/>
    </row>
    <row r="139" spans="1:9" hidden="1">
      <c r="A139" s="164"/>
      <c r="B139" s="172" t="s">
        <v>447</v>
      </c>
      <c r="C139" s="173"/>
      <c r="D139" s="178" t="s">
        <v>304</v>
      </c>
      <c r="E139" s="174">
        <v>0</v>
      </c>
      <c r="F139" s="174"/>
      <c r="G139" s="163">
        <v>650</v>
      </c>
      <c r="H139" s="163"/>
      <c r="I139" s="609"/>
    </row>
    <row r="140" spans="1:9" hidden="1">
      <c r="A140" s="164"/>
      <c r="B140" s="172" t="s">
        <v>443</v>
      </c>
      <c r="C140" s="173"/>
      <c r="D140" s="178" t="s">
        <v>304</v>
      </c>
      <c r="E140" s="174">
        <v>0</v>
      </c>
      <c r="F140" s="174"/>
      <c r="G140" s="163">
        <v>1000</v>
      </c>
      <c r="H140" s="163"/>
      <c r="I140" s="609"/>
    </row>
    <row r="141" spans="1:9" hidden="1">
      <c r="A141" s="164"/>
      <c r="B141" s="172"/>
      <c r="C141" s="173"/>
      <c r="D141" s="178"/>
      <c r="E141" s="169"/>
      <c r="F141" s="169"/>
      <c r="G141" s="163"/>
      <c r="H141" s="163"/>
      <c r="I141" s="609"/>
    </row>
    <row r="142" spans="1:9" hidden="1">
      <c r="A142" s="164" t="s">
        <v>446</v>
      </c>
      <c r="B142" s="165" t="s">
        <v>445</v>
      </c>
      <c r="C142" s="173"/>
      <c r="D142" s="178"/>
      <c r="E142" s="162"/>
      <c r="F142" s="162"/>
      <c r="G142" s="163"/>
      <c r="H142" s="163"/>
      <c r="I142" s="609">
        <v>0</v>
      </c>
    </row>
    <row r="143" spans="1:9" hidden="1">
      <c r="A143" s="164"/>
      <c r="B143" s="172" t="s">
        <v>444</v>
      </c>
      <c r="C143" s="173"/>
      <c r="D143" s="178" t="s">
        <v>304</v>
      </c>
      <c r="E143" s="162">
        <v>0</v>
      </c>
      <c r="F143" s="162"/>
      <c r="G143" s="163">
        <v>2500</v>
      </c>
      <c r="H143" s="163"/>
      <c r="I143" s="609"/>
    </row>
    <row r="144" spans="1:9" hidden="1">
      <c r="A144" s="164"/>
      <c r="B144" s="172" t="s">
        <v>443</v>
      </c>
      <c r="C144" s="173"/>
      <c r="D144" s="178" t="s">
        <v>304</v>
      </c>
      <c r="E144" s="174">
        <v>0</v>
      </c>
      <c r="F144" s="174"/>
      <c r="G144" s="163">
        <v>1000</v>
      </c>
      <c r="H144" s="163"/>
      <c r="I144" s="609"/>
    </row>
    <row r="145" spans="1:9" hidden="1">
      <c r="A145" s="164"/>
      <c r="B145" s="172" t="s">
        <v>442</v>
      </c>
      <c r="C145" s="173"/>
      <c r="D145" s="178" t="s">
        <v>266</v>
      </c>
      <c r="E145" s="169" t="s">
        <v>437</v>
      </c>
      <c r="F145" s="169"/>
      <c r="G145" s="163"/>
      <c r="H145" s="163"/>
      <c r="I145" s="609"/>
    </row>
    <row r="146" spans="1:9" hidden="1">
      <c r="A146" s="164"/>
      <c r="B146" s="172" t="s">
        <v>441</v>
      </c>
      <c r="C146" s="173"/>
      <c r="D146" s="178"/>
      <c r="E146" s="169"/>
      <c r="F146" s="169"/>
      <c r="G146" s="163"/>
      <c r="H146" s="163"/>
      <c r="I146" s="609"/>
    </row>
    <row r="147" spans="1:9" hidden="1">
      <c r="A147" s="164"/>
      <c r="B147" s="172" t="s">
        <v>440</v>
      </c>
      <c r="C147" s="173"/>
      <c r="D147" s="178"/>
      <c r="E147" s="169"/>
      <c r="F147" s="169"/>
      <c r="G147" s="163"/>
      <c r="H147" s="163"/>
      <c r="I147" s="609"/>
    </row>
    <row r="148" spans="1:9" hidden="1">
      <c r="A148" s="164"/>
      <c r="B148" s="172" t="s">
        <v>439</v>
      </c>
      <c r="C148" s="173"/>
      <c r="D148" s="178"/>
      <c r="E148" s="169"/>
      <c r="F148" s="169"/>
      <c r="G148" s="163"/>
      <c r="H148" s="163"/>
      <c r="I148" s="609"/>
    </row>
    <row r="149" spans="1:9" hidden="1">
      <c r="A149" s="164"/>
      <c r="B149" s="172" t="s">
        <v>438</v>
      </c>
      <c r="C149" s="173"/>
      <c r="D149" s="178"/>
      <c r="E149" s="169" t="s">
        <v>437</v>
      </c>
      <c r="F149" s="169"/>
      <c r="G149" s="163"/>
      <c r="H149" s="163"/>
      <c r="I149" s="609"/>
    </row>
    <row r="150" spans="1:9" hidden="1">
      <c r="A150" s="164"/>
      <c r="B150" s="172"/>
      <c r="C150" s="173"/>
      <c r="D150" s="178"/>
      <c r="E150" s="162"/>
      <c r="F150" s="162"/>
      <c r="G150" s="163"/>
      <c r="H150" s="163"/>
      <c r="I150" s="609"/>
    </row>
    <row r="151" spans="1:9" hidden="1">
      <c r="A151" s="164" t="s">
        <v>436</v>
      </c>
      <c r="B151" s="165" t="s">
        <v>435</v>
      </c>
      <c r="C151" s="173"/>
      <c r="D151" s="178"/>
      <c r="E151" s="162"/>
      <c r="F151" s="162"/>
      <c r="G151" s="163"/>
      <c r="H151" s="163"/>
      <c r="I151" s="609">
        <v>0</v>
      </c>
    </row>
    <row r="152" spans="1:9" hidden="1">
      <c r="A152" s="164"/>
      <c r="B152" s="172" t="s">
        <v>434</v>
      </c>
      <c r="C152" s="173"/>
      <c r="D152" s="178" t="s">
        <v>304</v>
      </c>
      <c r="E152" s="162">
        <v>0</v>
      </c>
      <c r="F152" s="162"/>
      <c r="G152" s="163">
        <v>450</v>
      </c>
      <c r="H152" s="163"/>
      <c r="I152" s="609"/>
    </row>
    <row r="153" spans="1:9" hidden="1">
      <c r="A153" s="164"/>
      <c r="B153" s="172" t="s">
        <v>433</v>
      </c>
      <c r="C153" s="173"/>
      <c r="D153" s="178" t="s">
        <v>304</v>
      </c>
      <c r="E153" s="162">
        <v>0</v>
      </c>
      <c r="F153" s="162"/>
      <c r="G153" s="163">
        <v>450</v>
      </c>
      <c r="H153" s="163"/>
      <c r="I153" s="609"/>
    </row>
    <row r="154" spans="1:9" hidden="1">
      <c r="A154" s="164"/>
      <c r="B154" s="172" t="s">
        <v>432</v>
      </c>
      <c r="C154" s="173"/>
      <c r="D154" s="178" t="s">
        <v>304</v>
      </c>
      <c r="E154" s="162">
        <v>0</v>
      </c>
      <c r="F154" s="162"/>
      <c r="G154" s="163">
        <v>450</v>
      </c>
      <c r="H154" s="163"/>
      <c r="I154" s="609"/>
    </row>
    <row r="155" spans="1:9" hidden="1">
      <c r="A155" s="164"/>
      <c r="B155" s="165"/>
      <c r="C155" s="173"/>
      <c r="D155" s="178"/>
      <c r="E155" s="162"/>
      <c r="F155" s="162"/>
      <c r="G155" s="163"/>
      <c r="H155" s="163"/>
      <c r="I155" s="609"/>
    </row>
    <row r="156" spans="1:9" hidden="1">
      <c r="A156" s="164" t="s">
        <v>431</v>
      </c>
      <c r="B156" s="165" t="s">
        <v>430</v>
      </c>
      <c r="C156" s="173"/>
      <c r="D156" s="178"/>
      <c r="E156" s="162"/>
      <c r="F156" s="162"/>
      <c r="G156" s="163"/>
      <c r="H156" s="163"/>
      <c r="I156" s="609">
        <v>0</v>
      </c>
    </row>
    <row r="157" spans="1:9" hidden="1">
      <c r="A157" s="175"/>
      <c r="B157" s="172" t="s">
        <v>429</v>
      </c>
      <c r="C157" s="173"/>
      <c r="D157" s="178" t="s">
        <v>266</v>
      </c>
      <c r="E157" s="162">
        <v>0</v>
      </c>
      <c r="F157" s="162"/>
      <c r="G157" s="163">
        <v>10000</v>
      </c>
      <c r="H157" s="163"/>
      <c r="I157" s="609"/>
    </row>
    <row r="158" spans="1:9" hidden="1">
      <c r="A158" s="175"/>
      <c r="B158" s="172" t="s">
        <v>428</v>
      </c>
      <c r="C158" s="173"/>
      <c r="D158" s="178" t="s">
        <v>292</v>
      </c>
      <c r="E158" s="162">
        <v>0</v>
      </c>
      <c r="F158" s="162"/>
      <c r="G158" s="163">
        <v>3960</v>
      </c>
      <c r="H158" s="163"/>
      <c r="I158" s="609"/>
    </row>
    <row r="159" spans="1:9" hidden="1">
      <c r="A159" s="164"/>
      <c r="B159" s="172"/>
      <c r="C159" s="173" t="s">
        <v>427</v>
      </c>
      <c r="D159" s="178" t="s">
        <v>292</v>
      </c>
      <c r="E159" s="162"/>
      <c r="F159" s="162"/>
      <c r="G159" s="163"/>
      <c r="H159" s="163"/>
      <c r="I159" s="609"/>
    </row>
    <row r="160" spans="1:9" hidden="1">
      <c r="A160" s="164"/>
      <c r="B160" s="172"/>
      <c r="C160" s="173" t="s">
        <v>426</v>
      </c>
      <c r="D160" s="178" t="s">
        <v>304</v>
      </c>
      <c r="E160" s="162"/>
      <c r="F160" s="162"/>
      <c r="G160" s="163"/>
      <c r="H160" s="163"/>
      <c r="I160" s="609"/>
    </row>
    <row r="161" spans="1:9" hidden="1">
      <c r="A161" s="164"/>
      <c r="B161" s="172"/>
      <c r="C161" s="173" t="s">
        <v>425</v>
      </c>
      <c r="D161" s="178" t="s">
        <v>302</v>
      </c>
      <c r="E161" s="162"/>
      <c r="F161" s="162"/>
      <c r="G161" s="163"/>
      <c r="H161" s="163"/>
      <c r="I161" s="609"/>
    </row>
    <row r="162" spans="1:9" hidden="1">
      <c r="A162" s="164"/>
      <c r="B162" s="172"/>
      <c r="C162" s="173" t="s">
        <v>424</v>
      </c>
      <c r="D162" s="178" t="s">
        <v>292</v>
      </c>
      <c r="E162" s="162"/>
      <c r="F162" s="162"/>
      <c r="G162" s="163"/>
      <c r="H162" s="163"/>
      <c r="I162" s="609"/>
    </row>
    <row r="163" spans="1:9" hidden="1">
      <c r="A163" s="164"/>
      <c r="B163" s="172"/>
      <c r="C163" s="173" t="s">
        <v>423</v>
      </c>
      <c r="D163" s="178" t="s">
        <v>284</v>
      </c>
      <c r="E163" s="162"/>
      <c r="F163" s="162"/>
      <c r="G163" s="163"/>
      <c r="H163" s="163"/>
      <c r="I163" s="609"/>
    </row>
    <row r="164" spans="1:9" hidden="1">
      <c r="A164" s="164"/>
      <c r="B164" s="172"/>
      <c r="C164" s="173" t="s">
        <v>422</v>
      </c>
      <c r="D164" s="178" t="s">
        <v>292</v>
      </c>
      <c r="E164" s="162"/>
      <c r="F164" s="162"/>
      <c r="G164" s="163"/>
      <c r="H164" s="163"/>
      <c r="I164" s="609"/>
    </row>
    <row r="165" spans="1:9" hidden="1">
      <c r="A165" s="164"/>
      <c r="B165" s="172"/>
      <c r="C165" s="173"/>
      <c r="D165" s="178"/>
      <c r="E165" s="162"/>
      <c r="F165" s="162"/>
      <c r="G165" s="163"/>
      <c r="H165" s="163"/>
      <c r="I165" s="609"/>
    </row>
    <row r="166" spans="1:9" hidden="1">
      <c r="A166" s="164"/>
      <c r="B166" s="172" t="s">
        <v>421</v>
      </c>
      <c r="C166" s="173"/>
      <c r="D166" s="178" t="s">
        <v>419</v>
      </c>
      <c r="E166" s="162">
        <v>0</v>
      </c>
      <c r="F166" s="162"/>
      <c r="G166" s="163">
        <v>2500</v>
      </c>
      <c r="H166" s="163"/>
      <c r="I166" s="609"/>
    </row>
    <row r="167" spans="1:9" hidden="1">
      <c r="A167" s="164"/>
      <c r="B167" s="172"/>
      <c r="C167" s="173" t="s">
        <v>418</v>
      </c>
      <c r="D167" s="178" t="s">
        <v>284</v>
      </c>
      <c r="E167" s="162"/>
      <c r="F167" s="162"/>
      <c r="G167" s="163"/>
      <c r="H167" s="163"/>
      <c r="I167" s="609"/>
    </row>
    <row r="168" spans="1:9" hidden="1">
      <c r="A168" s="164"/>
      <c r="B168" s="172"/>
      <c r="C168" s="173" t="s">
        <v>417</v>
      </c>
      <c r="D168" s="178" t="s">
        <v>284</v>
      </c>
      <c r="E168" s="162"/>
      <c r="F168" s="162"/>
      <c r="G168" s="163"/>
      <c r="H168" s="163"/>
      <c r="I168" s="609"/>
    </row>
    <row r="169" spans="1:9" hidden="1">
      <c r="A169" s="164"/>
      <c r="B169" s="172"/>
      <c r="C169" s="173" t="s">
        <v>299</v>
      </c>
      <c r="D169" s="178" t="s">
        <v>284</v>
      </c>
      <c r="E169" s="162"/>
      <c r="F169" s="162"/>
      <c r="G169" s="163"/>
      <c r="H169" s="163"/>
      <c r="I169" s="609"/>
    </row>
    <row r="170" spans="1:9" hidden="1">
      <c r="A170" s="164"/>
      <c r="B170" s="172"/>
      <c r="C170" s="173" t="s">
        <v>300</v>
      </c>
      <c r="D170" s="178" t="s">
        <v>25</v>
      </c>
      <c r="E170" s="162"/>
      <c r="F170" s="162"/>
      <c r="G170" s="163"/>
      <c r="H170" s="163"/>
      <c r="I170" s="609"/>
    </row>
    <row r="171" spans="1:9" hidden="1">
      <c r="A171" s="164"/>
      <c r="B171" s="172"/>
      <c r="C171" s="173" t="s">
        <v>301</v>
      </c>
      <c r="D171" s="178" t="s">
        <v>302</v>
      </c>
      <c r="E171" s="162"/>
      <c r="F171" s="162"/>
      <c r="G171" s="163"/>
      <c r="H171" s="163"/>
      <c r="I171" s="609"/>
    </row>
    <row r="172" spans="1:9" hidden="1">
      <c r="A172" s="164"/>
      <c r="B172" s="165"/>
      <c r="C172" s="173"/>
      <c r="D172" s="178"/>
      <c r="E172" s="162"/>
      <c r="F172" s="162"/>
      <c r="G172" s="163"/>
      <c r="H172" s="163"/>
      <c r="I172" s="609"/>
    </row>
    <row r="173" spans="1:9" hidden="1">
      <c r="A173" s="164"/>
      <c r="B173" s="172" t="s">
        <v>420</v>
      </c>
      <c r="C173" s="173"/>
      <c r="D173" s="178" t="s">
        <v>419</v>
      </c>
      <c r="E173" s="162">
        <v>0</v>
      </c>
      <c r="F173" s="162"/>
      <c r="G173" s="163">
        <v>1000</v>
      </c>
      <c r="H173" s="163"/>
      <c r="I173" s="609"/>
    </row>
    <row r="174" spans="1:9" hidden="1">
      <c r="A174" s="164"/>
      <c r="B174" s="172"/>
      <c r="C174" s="173" t="s">
        <v>418</v>
      </c>
      <c r="D174" s="178" t="s">
        <v>284</v>
      </c>
      <c r="E174" s="162"/>
      <c r="F174" s="162"/>
      <c r="G174" s="163"/>
      <c r="H174" s="163"/>
      <c r="I174" s="609"/>
    </row>
    <row r="175" spans="1:9" hidden="1">
      <c r="A175" s="164"/>
      <c r="B175" s="172"/>
      <c r="C175" s="173" t="s">
        <v>417</v>
      </c>
      <c r="D175" s="178" t="s">
        <v>284</v>
      </c>
      <c r="E175" s="162"/>
      <c r="F175" s="162"/>
      <c r="G175" s="163"/>
      <c r="H175" s="163"/>
      <c r="I175" s="609"/>
    </row>
    <row r="176" spans="1:9" hidden="1">
      <c r="A176" s="164"/>
      <c r="B176" s="172"/>
      <c r="C176" s="173" t="s">
        <v>299</v>
      </c>
      <c r="D176" s="178" t="s">
        <v>284</v>
      </c>
      <c r="E176" s="162"/>
      <c r="F176" s="162"/>
      <c r="G176" s="163"/>
      <c r="H176" s="163"/>
      <c r="I176" s="609"/>
    </row>
    <row r="177" spans="1:9" hidden="1">
      <c r="A177" s="164"/>
      <c r="B177" s="172"/>
      <c r="C177" s="173" t="s">
        <v>300</v>
      </c>
      <c r="D177" s="178" t="s">
        <v>25</v>
      </c>
      <c r="E177" s="162"/>
      <c r="F177" s="162"/>
      <c r="G177" s="163"/>
      <c r="H177" s="163"/>
      <c r="I177" s="609"/>
    </row>
    <row r="178" spans="1:9" hidden="1">
      <c r="A178" s="164"/>
      <c r="B178" s="172"/>
      <c r="C178" s="173" t="s">
        <v>301</v>
      </c>
      <c r="D178" s="178" t="s">
        <v>302</v>
      </c>
      <c r="E178" s="162"/>
      <c r="F178" s="162"/>
      <c r="G178" s="163"/>
      <c r="H178" s="163"/>
      <c r="I178" s="609"/>
    </row>
    <row r="179" spans="1:9" hidden="1">
      <c r="A179" s="164"/>
      <c r="B179" s="172"/>
      <c r="C179" s="173"/>
      <c r="D179" s="178"/>
      <c r="E179" s="162"/>
      <c r="F179" s="162"/>
      <c r="G179" s="163"/>
      <c r="H179" s="163"/>
      <c r="I179" s="609"/>
    </row>
    <row r="180" spans="1:9" hidden="1">
      <c r="A180" s="164" t="s">
        <v>416</v>
      </c>
      <c r="B180" s="165" t="s">
        <v>415</v>
      </c>
      <c r="C180" s="173"/>
      <c r="D180" s="178"/>
      <c r="E180" s="162"/>
      <c r="F180" s="162"/>
      <c r="G180" s="163"/>
      <c r="H180" s="163"/>
      <c r="I180" s="609">
        <v>0</v>
      </c>
    </row>
    <row r="181" spans="1:9" hidden="1">
      <c r="A181" s="164"/>
      <c r="B181" s="172" t="s">
        <v>413</v>
      </c>
      <c r="C181" s="176"/>
      <c r="D181" s="178" t="s">
        <v>25</v>
      </c>
      <c r="E181" s="162">
        <v>0</v>
      </c>
      <c r="F181" s="162"/>
      <c r="G181" s="163">
        <v>150</v>
      </c>
      <c r="H181" s="177"/>
      <c r="I181" s="609"/>
    </row>
    <row r="182" spans="1:9" hidden="1">
      <c r="A182" s="164"/>
      <c r="B182" s="172" t="s">
        <v>412</v>
      </c>
      <c r="C182" s="173"/>
      <c r="D182" s="178" t="s">
        <v>25</v>
      </c>
      <c r="E182" s="639" t="s">
        <v>411</v>
      </c>
      <c r="F182" s="640"/>
      <c r="G182" s="641"/>
      <c r="H182" s="177"/>
      <c r="I182" s="609"/>
    </row>
    <row r="183" spans="1:9" hidden="1">
      <c r="A183" s="164"/>
      <c r="B183" s="172" t="s">
        <v>410</v>
      </c>
      <c r="C183" s="173"/>
      <c r="D183" s="178" t="s">
        <v>25</v>
      </c>
      <c r="E183" s="162"/>
      <c r="F183" s="162"/>
      <c r="G183" s="177"/>
      <c r="H183" s="177"/>
      <c r="I183" s="609"/>
    </row>
    <row r="184" spans="1:9" hidden="1">
      <c r="A184" s="164"/>
      <c r="B184" s="172"/>
      <c r="C184" s="173" t="s">
        <v>299</v>
      </c>
      <c r="D184" s="178" t="s">
        <v>284</v>
      </c>
      <c r="E184" s="162"/>
      <c r="F184" s="162"/>
      <c r="G184" s="177"/>
      <c r="H184" s="177"/>
      <c r="I184" s="609"/>
    </row>
    <row r="185" spans="1:9" hidden="1">
      <c r="A185" s="164"/>
      <c r="B185" s="172"/>
      <c r="C185" s="173" t="s">
        <v>301</v>
      </c>
      <c r="D185" s="178" t="s">
        <v>302</v>
      </c>
      <c r="E185" s="162"/>
      <c r="F185" s="162"/>
      <c r="G185" s="177"/>
      <c r="H185" s="177"/>
      <c r="I185" s="609"/>
    </row>
    <row r="186" spans="1:9" hidden="1">
      <c r="A186" s="164"/>
      <c r="B186" s="172"/>
      <c r="C186" s="173" t="s">
        <v>303</v>
      </c>
      <c r="D186" s="178" t="s">
        <v>302</v>
      </c>
      <c r="E186" s="162"/>
      <c r="F186" s="162"/>
      <c r="G186" s="177"/>
      <c r="H186" s="177"/>
      <c r="I186" s="609"/>
    </row>
    <row r="187" spans="1:9" hidden="1">
      <c r="A187" s="164"/>
      <c r="B187" s="165"/>
      <c r="C187" s="173"/>
      <c r="D187" s="178"/>
      <c r="E187" s="162"/>
      <c r="F187" s="162"/>
      <c r="G187" s="163"/>
      <c r="H187" s="163"/>
      <c r="I187" s="609"/>
    </row>
    <row r="188" spans="1:9" hidden="1">
      <c r="A188" s="175" t="s">
        <v>414</v>
      </c>
      <c r="B188" s="165" t="s">
        <v>308</v>
      </c>
      <c r="C188" s="173"/>
      <c r="D188" s="178"/>
      <c r="E188" s="162"/>
      <c r="F188" s="162"/>
      <c r="G188" s="163"/>
      <c r="H188" s="163"/>
      <c r="I188" s="609">
        <v>0</v>
      </c>
    </row>
    <row r="189" spans="1:9" hidden="1">
      <c r="A189" s="164"/>
      <c r="B189" s="172" t="s">
        <v>413</v>
      </c>
      <c r="C189" s="176"/>
      <c r="D189" s="178" t="s">
        <v>25</v>
      </c>
      <c r="E189" s="162">
        <v>0</v>
      </c>
      <c r="F189" s="162"/>
      <c r="G189" s="163">
        <v>300</v>
      </c>
      <c r="H189" s="177"/>
      <c r="I189" s="609"/>
    </row>
    <row r="190" spans="1:9" hidden="1">
      <c r="A190" s="164"/>
      <c r="B190" s="172" t="s">
        <v>412</v>
      </c>
      <c r="C190" s="173"/>
      <c r="D190" s="178" t="s">
        <v>25</v>
      </c>
      <c r="E190" s="639" t="s">
        <v>411</v>
      </c>
      <c r="F190" s="640"/>
      <c r="G190" s="641"/>
      <c r="H190" s="177"/>
      <c r="I190" s="609"/>
    </row>
    <row r="191" spans="1:9" hidden="1">
      <c r="A191" s="164"/>
      <c r="B191" s="172" t="s">
        <v>410</v>
      </c>
      <c r="C191" s="173"/>
      <c r="D191" s="178" t="s">
        <v>25</v>
      </c>
      <c r="E191" s="162"/>
      <c r="F191" s="162"/>
      <c r="G191" s="177"/>
      <c r="H191" s="177"/>
      <c r="I191" s="609"/>
    </row>
    <row r="192" spans="1:9" hidden="1">
      <c r="A192" s="164"/>
      <c r="B192" s="172"/>
      <c r="C192" s="173" t="s">
        <v>299</v>
      </c>
      <c r="D192" s="178" t="s">
        <v>284</v>
      </c>
      <c r="E192" s="162"/>
      <c r="F192" s="162"/>
      <c r="G192" s="177"/>
      <c r="H192" s="177"/>
      <c r="I192" s="609"/>
    </row>
    <row r="193" spans="1:9" hidden="1">
      <c r="A193" s="164"/>
      <c r="B193" s="172"/>
      <c r="C193" s="173" t="s">
        <v>301</v>
      </c>
      <c r="D193" s="178" t="s">
        <v>302</v>
      </c>
      <c r="E193" s="162"/>
      <c r="F193" s="162"/>
      <c r="G193" s="177"/>
      <c r="H193" s="177"/>
      <c r="I193" s="609"/>
    </row>
    <row r="194" spans="1:9" hidden="1">
      <c r="A194" s="164"/>
      <c r="B194" s="172"/>
      <c r="C194" s="173" t="s">
        <v>303</v>
      </c>
      <c r="D194" s="178" t="s">
        <v>302</v>
      </c>
      <c r="E194" s="162"/>
      <c r="F194" s="162"/>
      <c r="G194" s="177"/>
      <c r="H194" s="177"/>
      <c r="I194" s="609"/>
    </row>
    <row r="195" spans="1:9" hidden="1">
      <c r="A195" s="170"/>
      <c r="B195" s="172"/>
      <c r="C195" s="173" t="s">
        <v>303</v>
      </c>
      <c r="D195" s="178" t="s">
        <v>302</v>
      </c>
      <c r="E195" s="162"/>
      <c r="F195" s="162"/>
      <c r="G195" s="171"/>
      <c r="H195" s="163"/>
      <c r="I195" s="609"/>
    </row>
    <row r="196" spans="1:9" hidden="1">
      <c r="A196" s="164"/>
      <c r="B196" s="165"/>
      <c r="C196" s="173"/>
      <c r="D196" s="178"/>
      <c r="E196" s="162"/>
      <c r="F196" s="162"/>
      <c r="G196" s="163"/>
      <c r="H196" s="163"/>
      <c r="I196" s="609"/>
    </row>
    <row r="197" spans="1:9" hidden="1">
      <c r="A197" s="164" t="s">
        <v>409</v>
      </c>
      <c r="B197" s="165" t="s">
        <v>408</v>
      </c>
      <c r="C197" s="173"/>
      <c r="D197" s="178"/>
      <c r="E197" s="162"/>
      <c r="F197" s="162"/>
      <c r="G197" s="163"/>
      <c r="H197" s="163"/>
      <c r="I197" s="609">
        <v>0</v>
      </c>
    </row>
    <row r="198" spans="1:9" hidden="1">
      <c r="A198" s="164"/>
      <c r="B198" s="172" t="s">
        <v>407</v>
      </c>
      <c r="C198" s="173"/>
      <c r="D198" s="178"/>
      <c r="E198" s="162"/>
      <c r="F198" s="162"/>
      <c r="G198" s="163"/>
      <c r="H198" s="163"/>
      <c r="I198" s="609"/>
    </row>
    <row r="199" spans="1:9" hidden="1">
      <c r="A199" s="175" t="s">
        <v>263</v>
      </c>
      <c r="B199" s="172" t="s">
        <v>406</v>
      </c>
      <c r="C199" s="173"/>
      <c r="D199" s="178"/>
      <c r="E199" s="162"/>
      <c r="F199" s="162"/>
      <c r="G199" s="171"/>
      <c r="H199" s="163"/>
      <c r="I199" s="609"/>
    </row>
    <row r="200" spans="1:9" hidden="1">
      <c r="A200" s="170"/>
      <c r="B200" s="172" t="s">
        <v>405</v>
      </c>
      <c r="C200" s="173"/>
      <c r="D200" s="178"/>
      <c r="E200" s="162"/>
      <c r="F200" s="162"/>
      <c r="G200" s="163"/>
      <c r="H200" s="163"/>
      <c r="I200" s="609"/>
    </row>
    <row r="201" spans="1:9" hidden="1">
      <c r="A201" s="170"/>
      <c r="B201" s="172" t="s">
        <v>404</v>
      </c>
      <c r="C201" s="173"/>
      <c r="D201" s="178" t="s">
        <v>25</v>
      </c>
      <c r="E201" s="162">
        <v>0</v>
      </c>
      <c r="F201" s="162"/>
      <c r="G201" s="163">
        <v>250</v>
      </c>
      <c r="H201" s="163"/>
      <c r="I201" s="609"/>
    </row>
    <row r="202" spans="1:9" hidden="1">
      <c r="A202" s="170"/>
      <c r="B202" s="172" t="s">
        <v>403</v>
      </c>
      <c r="C202" s="173"/>
      <c r="D202" s="178" t="s">
        <v>25</v>
      </c>
      <c r="E202" s="162">
        <v>0</v>
      </c>
      <c r="F202" s="162"/>
      <c r="G202" s="163">
        <v>250</v>
      </c>
      <c r="H202" s="163"/>
      <c r="I202" s="609"/>
    </row>
    <row r="203" spans="1:9" hidden="1">
      <c r="A203" s="170"/>
      <c r="B203" s="172" t="s">
        <v>402</v>
      </c>
      <c r="C203" s="173"/>
      <c r="D203" s="178" t="s">
        <v>25</v>
      </c>
      <c r="E203" s="162">
        <v>0</v>
      </c>
      <c r="F203" s="162"/>
      <c r="G203" s="163">
        <v>200</v>
      </c>
      <c r="H203" s="163"/>
      <c r="I203" s="609"/>
    </row>
    <row r="204" spans="1:9" hidden="1">
      <c r="A204" s="164"/>
      <c r="B204" s="165"/>
      <c r="C204" s="173"/>
      <c r="D204" s="178"/>
      <c r="E204" s="162"/>
      <c r="F204" s="162"/>
      <c r="G204" s="163"/>
      <c r="H204" s="163"/>
      <c r="I204" s="609"/>
    </row>
    <row r="205" spans="1:9" hidden="1">
      <c r="A205" s="164" t="s">
        <v>401</v>
      </c>
      <c r="B205" s="165" t="s">
        <v>400</v>
      </c>
      <c r="C205" s="173"/>
      <c r="D205" s="178"/>
      <c r="E205" s="162"/>
      <c r="F205" s="162"/>
      <c r="G205" s="163"/>
      <c r="H205" s="163"/>
      <c r="I205" s="609">
        <v>0</v>
      </c>
    </row>
    <row r="206" spans="1:9" hidden="1">
      <c r="A206" s="175" t="s">
        <v>263</v>
      </c>
      <c r="B206" s="165" t="s">
        <v>399</v>
      </c>
      <c r="C206" s="173"/>
      <c r="D206" s="178"/>
      <c r="E206" s="162"/>
      <c r="F206" s="162"/>
      <c r="G206" s="163"/>
      <c r="H206" s="163"/>
      <c r="I206" s="609"/>
    </row>
    <row r="207" spans="1:9" hidden="1">
      <c r="A207" s="164"/>
      <c r="B207" s="172" t="s">
        <v>282</v>
      </c>
      <c r="C207" s="173"/>
      <c r="D207" s="178"/>
      <c r="E207" s="162"/>
      <c r="F207" s="162"/>
      <c r="G207" s="163"/>
      <c r="H207" s="163"/>
      <c r="I207" s="609"/>
    </row>
    <row r="208" spans="1:9" hidden="1">
      <c r="A208" s="164"/>
      <c r="B208" s="172"/>
      <c r="C208" s="173" t="s">
        <v>395</v>
      </c>
      <c r="D208" s="178" t="s">
        <v>25</v>
      </c>
      <c r="E208" s="162">
        <v>0</v>
      </c>
      <c r="F208" s="162"/>
      <c r="G208" s="163">
        <v>1500</v>
      </c>
      <c r="H208" s="163"/>
      <c r="I208" s="609"/>
    </row>
    <row r="209" spans="1:9" hidden="1">
      <c r="A209" s="164"/>
      <c r="B209" s="172"/>
      <c r="C209" s="173"/>
      <c r="D209" s="178"/>
      <c r="E209" s="162"/>
      <c r="F209" s="162"/>
      <c r="G209" s="163"/>
      <c r="H209" s="163"/>
      <c r="I209" s="609"/>
    </row>
    <row r="210" spans="1:9" hidden="1">
      <c r="A210" s="164"/>
      <c r="B210" s="165" t="s">
        <v>398</v>
      </c>
      <c r="C210" s="173"/>
      <c r="D210" s="178"/>
      <c r="E210" s="162"/>
      <c r="F210" s="162"/>
      <c r="G210" s="163"/>
      <c r="H210" s="163"/>
      <c r="I210" s="609"/>
    </row>
    <row r="211" spans="1:9" hidden="1">
      <c r="A211" s="164"/>
      <c r="B211" s="172" t="s">
        <v>282</v>
      </c>
      <c r="C211" s="173"/>
      <c r="D211" s="178"/>
      <c r="E211" s="162"/>
      <c r="F211" s="162"/>
      <c r="G211" s="163"/>
      <c r="H211" s="163"/>
      <c r="I211" s="609"/>
    </row>
    <row r="212" spans="1:9" hidden="1">
      <c r="A212" s="164"/>
      <c r="B212" s="172"/>
      <c r="C212" s="173" t="s">
        <v>395</v>
      </c>
      <c r="D212" s="178" t="s">
        <v>25</v>
      </c>
      <c r="E212" s="162">
        <v>0</v>
      </c>
      <c r="F212" s="162"/>
      <c r="G212" s="163">
        <v>1500</v>
      </c>
      <c r="H212" s="163"/>
      <c r="I212" s="609"/>
    </row>
    <row r="213" spans="1:9" hidden="1">
      <c r="A213" s="164"/>
      <c r="B213" s="172"/>
      <c r="C213" s="173"/>
      <c r="D213" s="178"/>
      <c r="E213" s="162"/>
      <c r="F213" s="162"/>
      <c r="G213" s="163"/>
      <c r="H213" s="163"/>
      <c r="I213" s="609"/>
    </row>
    <row r="214" spans="1:9" hidden="1">
      <c r="A214" s="164" t="s">
        <v>397</v>
      </c>
      <c r="B214" s="165" t="s">
        <v>396</v>
      </c>
      <c r="C214" s="173"/>
      <c r="D214" s="178"/>
      <c r="E214" s="162"/>
      <c r="F214" s="162"/>
      <c r="G214" s="163"/>
      <c r="H214" s="163"/>
      <c r="I214" s="609">
        <v>0</v>
      </c>
    </row>
    <row r="215" spans="1:9" hidden="1">
      <c r="A215" s="164"/>
      <c r="B215" s="172" t="s">
        <v>282</v>
      </c>
      <c r="C215" s="173"/>
      <c r="D215" s="178"/>
      <c r="E215" s="162"/>
      <c r="F215" s="162"/>
      <c r="G215" s="163"/>
      <c r="H215" s="163"/>
      <c r="I215" s="609"/>
    </row>
    <row r="216" spans="1:9" hidden="1">
      <c r="A216" s="164"/>
      <c r="B216" s="172"/>
      <c r="C216" s="173" t="s">
        <v>395</v>
      </c>
      <c r="D216" s="178" t="s">
        <v>25</v>
      </c>
      <c r="E216" s="162">
        <v>0</v>
      </c>
      <c r="F216" s="162"/>
      <c r="G216" s="163">
        <v>2000</v>
      </c>
      <c r="H216" s="163"/>
      <c r="I216" s="609"/>
    </row>
    <row r="217" spans="1:9" hidden="1">
      <c r="A217" s="164"/>
      <c r="B217" s="172"/>
      <c r="C217" s="173"/>
      <c r="D217" s="178"/>
      <c r="E217" s="162"/>
      <c r="F217" s="162"/>
      <c r="G217" s="163"/>
      <c r="H217" s="163"/>
      <c r="I217" s="609"/>
    </row>
    <row r="218" spans="1:9" hidden="1">
      <c r="A218" s="164" t="s">
        <v>394</v>
      </c>
      <c r="B218" s="165" t="s">
        <v>307</v>
      </c>
      <c r="C218" s="173"/>
      <c r="D218" s="178"/>
      <c r="E218" s="162"/>
      <c r="F218" s="162"/>
      <c r="G218" s="163"/>
      <c r="H218" s="163"/>
      <c r="I218" s="609">
        <v>0</v>
      </c>
    </row>
    <row r="219" spans="1:9" hidden="1">
      <c r="A219" s="170"/>
      <c r="B219" s="172" t="s">
        <v>278</v>
      </c>
      <c r="C219" s="173"/>
      <c r="D219" s="178" t="s">
        <v>25</v>
      </c>
      <c r="E219" s="162">
        <v>0</v>
      </c>
      <c r="F219" s="162"/>
      <c r="G219" s="163">
        <v>140</v>
      </c>
      <c r="H219" s="163"/>
      <c r="I219" s="609"/>
    </row>
    <row r="220" spans="1:9" hidden="1">
      <c r="A220" s="164"/>
      <c r="B220" s="172"/>
      <c r="C220" s="173"/>
      <c r="D220" s="178"/>
      <c r="E220" s="162"/>
      <c r="F220" s="162"/>
      <c r="G220" s="163"/>
      <c r="H220" s="163"/>
      <c r="I220" s="609"/>
    </row>
    <row r="221" spans="1:9" hidden="1">
      <c r="A221" s="164" t="s">
        <v>393</v>
      </c>
      <c r="B221" s="165" t="s">
        <v>392</v>
      </c>
      <c r="C221" s="173"/>
      <c r="D221" s="178"/>
      <c r="E221" s="162"/>
      <c r="F221" s="162"/>
      <c r="G221" s="163"/>
      <c r="H221" s="163"/>
      <c r="I221" s="609">
        <v>0</v>
      </c>
    </row>
    <row r="222" spans="1:9" hidden="1">
      <c r="A222" s="170"/>
      <c r="B222" s="172" t="s">
        <v>278</v>
      </c>
      <c r="C222" s="173"/>
      <c r="D222" s="178" t="s">
        <v>25</v>
      </c>
      <c r="E222" s="174">
        <v>0</v>
      </c>
      <c r="F222" s="174"/>
      <c r="G222" s="163">
        <v>200</v>
      </c>
      <c r="H222" s="163"/>
      <c r="I222" s="609"/>
    </row>
    <row r="223" spans="1:9" hidden="1">
      <c r="A223" s="164"/>
      <c r="B223" s="172" t="s">
        <v>282</v>
      </c>
      <c r="C223" s="173"/>
      <c r="D223" s="178" t="s">
        <v>25</v>
      </c>
      <c r="E223" s="174">
        <v>0</v>
      </c>
      <c r="F223" s="174"/>
      <c r="G223" s="163">
        <v>200</v>
      </c>
      <c r="H223" s="163"/>
      <c r="I223" s="609"/>
    </row>
    <row r="224" spans="1:9" hidden="1">
      <c r="A224" s="164"/>
      <c r="B224" s="172" t="s">
        <v>287</v>
      </c>
      <c r="C224" s="173"/>
      <c r="D224" s="178" t="s">
        <v>25</v>
      </c>
      <c r="E224" s="174">
        <v>0</v>
      </c>
      <c r="F224" s="174"/>
      <c r="G224" s="163">
        <v>200</v>
      </c>
      <c r="H224" s="163"/>
      <c r="I224" s="609"/>
    </row>
    <row r="225" spans="1:10" hidden="1">
      <c r="A225" s="164"/>
      <c r="B225" s="172"/>
      <c r="C225" s="173"/>
      <c r="D225" s="178"/>
      <c r="E225" s="174"/>
      <c r="F225" s="174"/>
      <c r="G225" s="163"/>
      <c r="H225" s="163"/>
      <c r="I225" s="609"/>
    </row>
    <row r="226" spans="1:10">
      <c r="A226" s="164"/>
      <c r="B226" s="172"/>
      <c r="C226" s="173"/>
      <c r="D226" s="178"/>
      <c r="E226" s="174"/>
      <c r="F226" s="174"/>
      <c r="G226" s="163"/>
      <c r="H226" s="163"/>
      <c r="I226" s="609"/>
    </row>
    <row r="227" spans="1:10">
      <c r="A227" s="254" t="s">
        <v>477</v>
      </c>
      <c r="B227" s="420" t="s">
        <v>309</v>
      </c>
      <c r="C227" s="255"/>
      <c r="D227" s="256"/>
      <c r="E227" s="607"/>
      <c r="F227" s="607"/>
      <c r="G227" s="258"/>
      <c r="H227" s="258"/>
      <c r="I227" s="259"/>
    </row>
    <row r="228" spans="1:10">
      <c r="A228" s="606" t="s">
        <v>263</v>
      </c>
      <c r="B228" s="420" t="s">
        <v>310</v>
      </c>
      <c r="C228" s="255"/>
      <c r="D228" s="256"/>
      <c r="E228" s="257"/>
      <c r="F228" s="257"/>
      <c r="G228" s="258"/>
      <c r="H228" s="258"/>
      <c r="I228" s="259">
        <f>SUM(I229:I236)</f>
        <v>0</v>
      </c>
      <c r="J228" s="608"/>
    </row>
    <row r="229" spans="1:10">
      <c r="A229" s="179"/>
      <c r="B229" s="172" t="s">
        <v>311</v>
      </c>
      <c r="C229" s="173"/>
      <c r="D229" s="178" t="s">
        <v>292</v>
      </c>
      <c r="E229" s="162">
        <v>0</v>
      </c>
      <c r="F229" s="162"/>
      <c r="G229" s="163"/>
      <c r="H229" s="163"/>
      <c r="I229" s="609"/>
    </row>
    <row r="230" spans="1:10">
      <c r="A230" s="179"/>
      <c r="B230" s="172" t="s">
        <v>312</v>
      </c>
      <c r="C230" s="173"/>
      <c r="D230" s="178" t="s">
        <v>292</v>
      </c>
      <c r="E230" s="162">
        <v>0</v>
      </c>
      <c r="F230" s="162"/>
      <c r="G230" s="163"/>
      <c r="H230" s="163"/>
      <c r="I230" s="609"/>
    </row>
    <row r="231" spans="1:10">
      <c r="A231" s="179"/>
      <c r="B231" s="172" t="s">
        <v>313</v>
      </c>
      <c r="C231" s="173"/>
      <c r="D231" s="178"/>
      <c r="E231" s="162"/>
      <c r="F231" s="162"/>
      <c r="G231" s="163"/>
      <c r="H231" s="163"/>
      <c r="I231" s="609"/>
    </row>
    <row r="232" spans="1:10">
      <c r="A232" s="179"/>
      <c r="B232" s="172" t="s">
        <v>314</v>
      </c>
      <c r="C232" s="173"/>
      <c r="D232" s="178" t="s">
        <v>292</v>
      </c>
      <c r="E232" s="162">
        <v>0</v>
      </c>
      <c r="F232" s="162"/>
      <c r="G232" s="163"/>
      <c r="H232" s="163"/>
      <c r="I232" s="609"/>
    </row>
    <row r="233" spans="1:10">
      <c r="A233" s="179"/>
      <c r="B233" s="172" t="s">
        <v>315</v>
      </c>
      <c r="C233" s="173"/>
      <c r="D233" s="178" t="s">
        <v>292</v>
      </c>
      <c r="E233" s="162">
        <v>0</v>
      </c>
      <c r="F233" s="162"/>
      <c r="G233" s="163"/>
      <c r="H233" s="163"/>
      <c r="I233" s="609"/>
    </row>
    <row r="234" spans="1:10">
      <c r="A234" s="179"/>
      <c r="B234" s="172" t="s">
        <v>316</v>
      </c>
      <c r="C234" s="173"/>
      <c r="D234" s="178" t="s">
        <v>292</v>
      </c>
      <c r="E234" s="162">
        <v>0</v>
      </c>
      <c r="F234" s="162"/>
      <c r="G234" s="163"/>
      <c r="H234" s="163"/>
      <c r="I234" s="609"/>
    </row>
    <row r="235" spans="1:10">
      <c r="A235" s="179"/>
      <c r="B235" s="172" t="s">
        <v>391</v>
      </c>
      <c r="C235" s="173"/>
      <c r="D235" s="178" t="s">
        <v>292</v>
      </c>
      <c r="E235" s="162">
        <v>1</v>
      </c>
      <c r="F235" s="162"/>
      <c r="G235" s="163"/>
      <c r="H235" s="163"/>
      <c r="I235" s="609"/>
    </row>
    <row r="236" spans="1:10">
      <c r="A236" s="179"/>
      <c r="B236" s="172" t="s">
        <v>318</v>
      </c>
      <c r="C236" s="173"/>
      <c r="D236" s="178" t="s">
        <v>292</v>
      </c>
      <c r="E236" s="162">
        <v>0</v>
      </c>
      <c r="F236" s="162"/>
      <c r="G236" s="163"/>
      <c r="H236" s="163"/>
      <c r="I236" s="609"/>
    </row>
    <row r="237" spans="1:10">
      <c r="A237" s="175"/>
      <c r="B237" s="172"/>
      <c r="C237" s="173"/>
      <c r="D237" s="178"/>
      <c r="E237" s="180"/>
      <c r="F237" s="180"/>
      <c r="G237" s="180"/>
      <c r="H237" s="177"/>
      <c r="I237" s="166"/>
    </row>
    <row r="238" spans="1:10">
      <c r="A238" s="260" t="s">
        <v>261</v>
      </c>
      <c r="B238" s="261" t="s">
        <v>661</v>
      </c>
      <c r="C238" s="262"/>
      <c r="D238" s="263"/>
      <c r="E238" s="264"/>
      <c r="F238" s="264"/>
      <c r="G238" s="265"/>
      <c r="H238" s="265"/>
      <c r="I238" s="266"/>
    </row>
    <row r="239" spans="1:10">
      <c r="A239" s="164"/>
      <c r="B239" s="406" t="s">
        <v>629</v>
      </c>
      <c r="C239" s="173"/>
      <c r="D239" s="178"/>
      <c r="E239" s="162"/>
      <c r="F239" s="162"/>
      <c r="G239" s="163"/>
      <c r="H239" s="163"/>
      <c r="I239" s="166"/>
    </row>
    <row r="240" spans="1:10">
      <c r="A240" s="175"/>
      <c r="B240" s="172"/>
      <c r="C240" s="173"/>
      <c r="D240" s="178"/>
      <c r="E240" s="180"/>
      <c r="F240" s="180"/>
      <c r="G240" s="180"/>
      <c r="H240" s="177"/>
      <c r="I240" s="166"/>
    </row>
    <row r="241" spans="1:9">
      <c r="A241" s="260" t="s">
        <v>386</v>
      </c>
      <c r="B241" s="261" t="s">
        <v>385</v>
      </c>
      <c r="C241" s="262"/>
      <c r="D241" s="263"/>
      <c r="E241" s="264"/>
      <c r="F241" s="264"/>
      <c r="G241" s="265"/>
      <c r="H241" s="265"/>
      <c r="I241" s="266">
        <f>SUM(I243+I254+I261)</f>
        <v>0</v>
      </c>
    </row>
    <row r="242" spans="1:9">
      <c r="A242" s="164"/>
      <c r="B242" s="165"/>
      <c r="C242" s="173"/>
      <c r="D242" s="178"/>
      <c r="E242" s="162"/>
      <c r="F242" s="162"/>
      <c r="G242" s="163"/>
      <c r="H242" s="163"/>
      <c r="I242" s="166"/>
    </row>
    <row r="243" spans="1:9">
      <c r="A243" s="606" t="s">
        <v>263</v>
      </c>
      <c r="B243" s="420" t="s">
        <v>264</v>
      </c>
      <c r="C243" s="255"/>
      <c r="D243" s="256"/>
      <c r="E243" s="257"/>
      <c r="F243" s="257"/>
      <c r="G243" s="258"/>
      <c r="H243" s="258"/>
      <c r="I243" s="259"/>
    </row>
    <row r="244" spans="1:9">
      <c r="A244" s="164"/>
      <c r="B244" s="172" t="s">
        <v>265</v>
      </c>
      <c r="C244" s="173"/>
      <c r="D244" s="178" t="s">
        <v>266</v>
      </c>
      <c r="E244" s="162">
        <v>1</v>
      </c>
      <c r="F244" s="162"/>
      <c r="G244" s="163"/>
      <c r="H244" s="163"/>
      <c r="I244" s="249"/>
    </row>
    <row r="245" spans="1:9" ht="30" hidden="1">
      <c r="A245" s="164"/>
      <c r="B245" s="199" t="s">
        <v>267</v>
      </c>
      <c r="C245" s="200"/>
      <c r="D245" s="201" t="s">
        <v>266</v>
      </c>
      <c r="E245" s="202"/>
      <c r="F245" s="202"/>
      <c r="G245" s="203" t="s">
        <v>268</v>
      </c>
      <c r="H245" s="203"/>
      <c r="I245" s="250"/>
    </row>
    <row r="246" spans="1:9" ht="30" hidden="1">
      <c r="A246" s="164"/>
      <c r="B246" s="199" t="s">
        <v>269</v>
      </c>
      <c r="C246" s="200"/>
      <c r="D246" s="201" t="s">
        <v>270</v>
      </c>
      <c r="E246" s="202"/>
      <c r="F246" s="202"/>
      <c r="G246" s="203" t="s">
        <v>268</v>
      </c>
      <c r="H246" s="203"/>
      <c r="I246" s="250"/>
    </row>
    <row r="247" spans="1:9" ht="30" hidden="1">
      <c r="A247" s="164"/>
      <c r="B247" s="199" t="s">
        <v>271</v>
      </c>
      <c r="C247" s="200"/>
      <c r="D247" s="201" t="s">
        <v>270</v>
      </c>
      <c r="E247" s="202"/>
      <c r="F247" s="202"/>
      <c r="G247" s="203" t="s">
        <v>268</v>
      </c>
      <c r="H247" s="203"/>
      <c r="I247" s="250"/>
    </row>
    <row r="248" spans="1:9" hidden="1">
      <c r="A248" s="164"/>
      <c r="B248" s="161"/>
      <c r="C248" s="173"/>
      <c r="D248" s="178"/>
      <c r="E248" s="162"/>
      <c r="F248" s="162"/>
      <c r="G248" s="163"/>
      <c r="H248" s="163"/>
      <c r="I248" s="249"/>
    </row>
    <row r="249" spans="1:9" hidden="1">
      <c r="A249" s="164"/>
      <c r="B249" s="172" t="s">
        <v>272</v>
      </c>
      <c r="C249" s="173"/>
      <c r="D249" s="178"/>
      <c r="E249" s="162"/>
      <c r="F249" s="162"/>
      <c r="G249" s="163"/>
      <c r="H249" s="163"/>
      <c r="I249" s="249"/>
    </row>
    <row r="250" spans="1:9" hidden="1">
      <c r="A250" s="167"/>
      <c r="B250" s="168" t="s">
        <v>263</v>
      </c>
      <c r="C250" s="173" t="s">
        <v>273</v>
      </c>
      <c r="D250" s="178" t="s">
        <v>266</v>
      </c>
      <c r="E250" s="162">
        <v>1</v>
      </c>
      <c r="F250" s="162"/>
      <c r="G250" s="163"/>
      <c r="H250" s="163">
        <v>0</v>
      </c>
      <c r="I250" s="249"/>
    </row>
    <row r="251" spans="1:9" hidden="1">
      <c r="A251" s="167"/>
      <c r="B251" s="168" t="s">
        <v>263</v>
      </c>
      <c r="C251" s="173" t="s">
        <v>274</v>
      </c>
      <c r="D251" s="178" t="s">
        <v>266</v>
      </c>
      <c r="E251" s="162">
        <v>1</v>
      </c>
      <c r="F251" s="162"/>
      <c r="G251" s="163"/>
      <c r="H251" s="163">
        <v>0</v>
      </c>
      <c r="I251" s="249"/>
    </row>
    <row r="252" spans="1:9" hidden="1">
      <c r="A252" s="164"/>
      <c r="B252" s="168" t="s">
        <v>263</v>
      </c>
      <c r="C252" s="173" t="s">
        <v>275</v>
      </c>
      <c r="D252" s="178" t="s">
        <v>266</v>
      </c>
      <c r="E252" s="162">
        <v>1</v>
      </c>
      <c r="F252" s="162"/>
      <c r="G252" s="163"/>
      <c r="H252" s="163">
        <v>0</v>
      </c>
      <c r="I252" s="249"/>
    </row>
    <row r="253" spans="1:9">
      <c r="A253" s="164"/>
      <c r="B253" s="165"/>
      <c r="C253" s="173"/>
      <c r="D253" s="178"/>
      <c r="E253" s="162"/>
      <c r="F253" s="162"/>
      <c r="G253" s="163"/>
      <c r="H253" s="163"/>
      <c r="I253" s="166"/>
    </row>
    <row r="254" spans="1:9">
      <c r="A254" s="254" t="s">
        <v>390</v>
      </c>
      <c r="B254" s="420" t="s">
        <v>291</v>
      </c>
      <c r="C254" s="255"/>
      <c r="D254" s="256"/>
      <c r="E254" s="257"/>
      <c r="F254" s="257"/>
      <c r="G254" s="258"/>
      <c r="H254" s="258"/>
      <c r="I254" s="259"/>
    </row>
    <row r="255" spans="1:9">
      <c r="A255" s="164"/>
      <c r="B255" s="172" t="s">
        <v>278</v>
      </c>
      <c r="C255" s="173"/>
      <c r="D255" s="178" t="s">
        <v>292</v>
      </c>
      <c r="E255" s="162">
        <v>0</v>
      </c>
      <c r="F255" s="162"/>
      <c r="G255" s="163"/>
      <c r="H255" s="163"/>
      <c r="I255" s="163"/>
    </row>
    <row r="256" spans="1:9">
      <c r="A256" s="164"/>
      <c r="B256" s="172" t="s">
        <v>282</v>
      </c>
      <c r="C256" s="173"/>
      <c r="D256" s="178" t="s">
        <v>292</v>
      </c>
      <c r="E256" s="162">
        <v>1</v>
      </c>
      <c r="F256" s="162"/>
      <c r="G256" s="163"/>
      <c r="H256" s="163"/>
      <c r="I256" s="163"/>
    </row>
    <row r="257" spans="1:9">
      <c r="A257" s="164"/>
      <c r="B257" s="172" t="s">
        <v>287</v>
      </c>
      <c r="C257" s="173"/>
      <c r="D257" s="178" t="s">
        <v>292</v>
      </c>
      <c r="E257" s="162">
        <v>1</v>
      </c>
      <c r="F257" s="162"/>
      <c r="G257" s="163"/>
      <c r="H257" s="163"/>
      <c r="I257" s="163"/>
    </row>
    <row r="258" spans="1:9">
      <c r="A258" s="164"/>
      <c r="B258" s="172"/>
      <c r="C258" s="173"/>
      <c r="D258" s="178"/>
      <c r="E258" s="162"/>
      <c r="F258" s="162"/>
      <c r="G258" s="163"/>
      <c r="H258" s="163"/>
      <c r="I258" s="166"/>
    </row>
    <row r="259" spans="1:9">
      <c r="A259" s="164"/>
      <c r="B259" s="172" t="s">
        <v>283</v>
      </c>
      <c r="C259" s="173"/>
      <c r="D259" s="178" t="s">
        <v>284</v>
      </c>
      <c r="E259" s="169" t="s">
        <v>279</v>
      </c>
      <c r="F259" s="169"/>
      <c r="G259" s="163"/>
      <c r="H259" s="163"/>
      <c r="I259" s="166"/>
    </row>
    <row r="260" spans="1:9">
      <c r="A260" s="164"/>
      <c r="B260" s="172"/>
      <c r="C260" s="173"/>
      <c r="D260" s="178"/>
      <c r="E260" s="169"/>
      <c r="F260" s="169"/>
      <c r="G260" s="163"/>
      <c r="H260" s="163"/>
      <c r="I260" s="166"/>
    </row>
    <row r="261" spans="1:9">
      <c r="A261" s="254" t="s">
        <v>389</v>
      </c>
      <c r="B261" s="420" t="s">
        <v>309</v>
      </c>
      <c r="C261" s="255"/>
      <c r="D261" s="256"/>
      <c r="E261" s="612"/>
      <c r="F261" s="613"/>
      <c r="G261" s="614"/>
      <c r="H261" s="258"/>
      <c r="I261" s="259">
        <v>0</v>
      </c>
    </row>
    <row r="262" spans="1:9">
      <c r="A262" s="175" t="s">
        <v>263</v>
      </c>
      <c r="B262" s="165" t="s">
        <v>310</v>
      </c>
      <c r="C262" s="173"/>
      <c r="D262" s="178"/>
      <c r="E262" s="162"/>
      <c r="F262" s="162"/>
      <c r="G262" s="163"/>
      <c r="H262" s="163"/>
      <c r="I262" s="609"/>
    </row>
    <row r="263" spans="1:9">
      <c r="A263" s="179"/>
      <c r="B263" s="172" t="s">
        <v>311</v>
      </c>
      <c r="C263" s="173"/>
      <c r="D263" s="178" t="s">
        <v>292</v>
      </c>
      <c r="E263" s="162">
        <v>0</v>
      </c>
      <c r="F263" s="162"/>
      <c r="G263" s="163"/>
      <c r="H263" s="163"/>
      <c r="I263" s="609"/>
    </row>
    <row r="264" spans="1:9">
      <c r="A264" s="179"/>
      <c r="B264" s="172" t="s">
        <v>312</v>
      </c>
      <c r="C264" s="173"/>
      <c r="D264" s="178" t="s">
        <v>292</v>
      </c>
      <c r="E264" s="162">
        <v>0</v>
      </c>
      <c r="F264" s="162"/>
      <c r="G264" s="163"/>
      <c r="H264" s="163"/>
      <c r="I264" s="609"/>
    </row>
    <row r="265" spans="1:9">
      <c r="A265" s="179"/>
      <c r="B265" s="172" t="s">
        <v>313</v>
      </c>
      <c r="C265" s="173"/>
      <c r="D265" s="178"/>
      <c r="E265" s="162"/>
      <c r="F265" s="162"/>
      <c r="G265" s="163"/>
      <c r="H265" s="163"/>
      <c r="I265" s="609"/>
    </row>
    <row r="266" spans="1:9">
      <c r="A266" s="179"/>
      <c r="B266" s="172" t="s">
        <v>314</v>
      </c>
      <c r="C266" s="173"/>
      <c r="D266" s="178" t="s">
        <v>292</v>
      </c>
      <c r="E266" s="162">
        <v>0</v>
      </c>
      <c r="F266" s="162"/>
      <c r="G266" s="163"/>
      <c r="H266" s="163"/>
      <c r="I266" s="609"/>
    </row>
    <row r="267" spans="1:9">
      <c r="A267" s="179"/>
      <c r="B267" s="172" t="s">
        <v>315</v>
      </c>
      <c r="C267" s="173"/>
      <c r="D267" s="178" t="s">
        <v>292</v>
      </c>
      <c r="E267" s="162">
        <v>0</v>
      </c>
      <c r="F267" s="162"/>
      <c r="G267" s="163"/>
      <c r="H267" s="163"/>
      <c r="I267" s="609"/>
    </row>
    <row r="268" spans="1:9">
      <c r="A268" s="179"/>
      <c r="B268" s="172" t="s">
        <v>316</v>
      </c>
      <c r="C268" s="173"/>
      <c r="D268" s="178" t="s">
        <v>292</v>
      </c>
      <c r="E268" s="162">
        <v>0</v>
      </c>
      <c r="F268" s="162"/>
      <c r="G268" s="163"/>
      <c r="H268" s="163"/>
      <c r="I268" s="609"/>
    </row>
    <row r="269" spans="1:9">
      <c r="A269" s="179"/>
      <c r="B269" s="172" t="s">
        <v>317</v>
      </c>
      <c r="C269" s="173"/>
      <c r="D269" s="178" t="s">
        <v>292</v>
      </c>
      <c r="E269" s="162">
        <v>0</v>
      </c>
      <c r="F269" s="162"/>
      <c r="G269" s="163"/>
      <c r="H269" s="163"/>
      <c r="I269" s="609"/>
    </row>
    <row r="270" spans="1:9">
      <c r="A270" s="179"/>
      <c r="B270" s="172" t="s">
        <v>318</v>
      </c>
      <c r="C270" s="173"/>
      <c r="D270" s="178" t="s">
        <v>292</v>
      </c>
      <c r="E270" s="162">
        <v>0</v>
      </c>
      <c r="F270" s="162"/>
      <c r="G270" s="163"/>
      <c r="H270" s="163"/>
      <c r="I270" s="609"/>
    </row>
    <row r="271" spans="1:9" ht="15.75" thickBot="1">
      <c r="A271" s="164"/>
      <c r="B271" s="165"/>
      <c r="C271" s="173"/>
      <c r="D271" s="178"/>
      <c r="E271" s="162"/>
      <c r="F271" s="162"/>
      <c r="G271" s="163"/>
      <c r="H271" s="163"/>
      <c r="I271" s="609"/>
    </row>
    <row r="272" spans="1:9" ht="19.5" thickBot="1">
      <c r="A272" s="194"/>
      <c r="B272" s="182"/>
      <c r="C272" s="183" t="s">
        <v>260</v>
      </c>
      <c r="D272" s="184"/>
      <c r="E272" s="185"/>
      <c r="F272" s="185"/>
      <c r="G272" s="186"/>
      <c r="H272" s="186"/>
      <c r="I272" s="187">
        <f>SUM(I256+I257+I243+I228+I68+I54+I45+I31+I19+I8)</f>
        <v>0</v>
      </c>
    </row>
    <row r="273" spans="1:9" ht="15.75" thickBot="1"/>
    <row r="274" spans="1:9" ht="15.75" thickBot="1">
      <c r="A274" s="150" t="s">
        <v>254</v>
      </c>
      <c r="B274" s="637" t="s">
        <v>255</v>
      </c>
      <c r="C274" s="644"/>
      <c r="D274" s="188"/>
      <c r="E274" s="189"/>
      <c r="F274" s="189"/>
      <c r="G274" s="190"/>
      <c r="H274" s="190"/>
      <c r="I274" s="248" t="s">
        <v>260</v>
      </c>
    </row>
    <row r="275" spans="1:9">
      <c r="A275" s="191" t="s">
        <v>388</v>
      </c>
      <c r="B275" s="645" t="s">
        <v>387</v>
      </c>
      <c r="C275" s="646"/>
      <c r="D275" s="646"/>
      <c r="E275" s="646"/>
      <c r="F275" s="646"/>
      <c r="G275" s="646"/>
      <c r="H275" s="206"/>
      <c r="I275" s="192">
        <f>I6</f>
        <v>0</v>
      </c>
    </row>
    <row r="276" spans="1:9">
      <c r="A276" s="193" t="s">
        <v>261</v>
      </c>
      <c r="B276" s="649" t="s">
        <v>262</v>
      </c>
      <c r="C276" s="650"/>
      <c r="D276" s="650"/>
      <c r="E276" s="650"/>
      <c r="F276" s="650"/>
      <c r="G276" s="650"/>
      <c r="H276" s="209"/>
      <c r="I276" s="198">
        <v>0</v>
      </c>
    </row>
    <row r="277" spans="1:9" ht="15.75" thickBot="1">
      <c r="A277" s="204" t="s">
        <v>386</v>
      </c>
      <c r="B277" s="647" t="s">
        <v>385</v>
      </c>
      <c r="C277" s="648"/>
      <c r="D277" s="648"/>
      <c r="E277" s="648"/>
      <c r="F277" s="648"/>
      <c r="G277" s="648"/>
      <c r="H277" s="208"/>
      <c r="I277" s="205">
        <f>I241</f>
        <v>0</v>
      </c>
    </row>
    <row r="278" spans="1:9" ht="19.5" thickBot="1">
      <c r="A278" s="642" t="s">
        <v>384</v>
      </c>
      <c r="B278" s="643"/>
      <c r="C278" s="643"/>
      <c r="D278" s="643"/>
      <c r="E278" s="643"/>
      <c r="F278" s="643"/>
      <c r="G278" s="643"/>
      <c r="H278" s="207"/>
      <c r="I278" s="187">
        <f>SUM(I275:I277)</f>
        <v>0</v>
      </c>
    </row>
  </sheetData>
  <mergeCells count="9">
    <mergeCell ref="B1:C1"/>
    <mergeCell ref="E125:G125"/>
    <mergeCell ref="E182:G182"/>
    <mergeCell ref="E190:G190"/>
    <mergeCell ref="A278:G278"/>
    <mergeCell ref="B274:C274"/>
    <mergeCell ref="B275:G275"/>
    <mergeCell ref="B277:G277"/>
    <mergeCell ref="B276:G276"/>
  </mergeCells>
  <pageMargins left="0.85223214285714288" right="0.86250000000000004" top="0.75" bottom="0.75" header="0.3" footer="0.3"/>
  <pageSetup scale="56" orientation="portrait" r:id="rId1"/>
  <headerFooter>
    <oddHeader>&amp;CParis 1er – Restauration du Palais de la Cité Nord – Opérations définitives anticipées – Lot 01 – Gros œuvre – DCE – Estimation</oddHeader>
    <oddFooter>&amp;LArcueil, Juillet 2024&amp;CKHEPHREN INGENIERIE&amp;R&amp;P/&amp;N</oddFooter>
  </headerFooter>
  <rowBreaks count="1" manualBreakCount="1">
    <brk id="226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358BC-5EA6-42AA-B321-C06B8924AA03}">
  <sheetPr>
    <pageSetUpPr fitToPage="1"/>
  </sheetPr>
  <dimension ref="A1:O63"/>
  <sheetViews>
    <sheetView tabSelected="1" view="pageBreakPreview" topLeftCell="A28" zoomScaleNormal="100" zoomScaleSheetLayoutView="100" workbookViewId="0">
      <selection activeCell="J24" sqref="J24"/>
    </sheetView>
  </sheetViews>
  <sheetFormatPr baseColWidth="10" defaultRowHeight="15"/>
  <cols>
    <col min="1" max="8" width="11.42578125" customWidth="1"/>
    <col min="9" max="9" width="5.42578125" customWidth="1"/>
    <col min="10" max="10" width="16.7109375" customWidth="1"/>
    <col min="11" max="11" width="15.5703125" style="247" customWidth="1"/>
    <col min="15" max="15" width="12.85546875" bestFit="1" customWidth="1"/>
  </cols>
  <sheetData>
    <row r="1" spans="1:11" ht="15.75">
      <c r="A1" s="430" t="s">
        <v>0</v>
      </c>
      <c r="B1" s="431"/>
      <c r="C1" s="432"/>
      <c r="D1" s="431"/>
      <c r="E1" s="433" t="s">
        <v>30</v>
      </c>
      <c r="F1" s="431"/>
      <c r="G1" s="432"/>
      <c r="H1" s="434"/>
      <c r="I1" s="431"/>
      <c r="J1" s="435"/>
      <c r="K1" s="436"/>
    </row>
    <row r="2" spans="1:11" ht="15.75">
      <c r="A2" s="437" t="s">
        <v>2</v>
      </c>
      <c r="B2" s="438"/>
      <c r="C2" s="439"/>
      <c r="D2" s="438"/>
      <c r="E2" s="481" t="s">
        <v>656</v>
      </c>
      <c r="F2" s="438"/>
      <c r="G2" s="439"/>
      <c r="H2" s="441"/>
      <c r="I2" s="438"/>
      <c r="J2" s="442"/>
      <c r="K2" s="443"/>
    </row>
    <row r="3" spans="1:11" ht="18">
      <c r="A3" s="444" t="s">
        <v>3</v>
      </c>
      <c r="B3" s="44"/>
      <c r="C3" s="45"/>
      <c r="D3" s="44"/>
      <c r="E3" s="46" t="s">
        <v>31</v>
      </c>
      <c r="F3" s="44"/>
      <c r="G3" s="45"/>
      <c r="H3" s="47"/>
      <c r="I3" s="44"/>
      <c r="J3" s="48"/>
      <c r="K3" s="445"/>
    </row>
    <row r="4" spans="1:11" ht="15.75">
      <c r="A4" s="446"/>
      <c r="B4" s="438"/>
      <c r="C4" s="439"/>
      <c r="D4" s="438"/>
      <c r="E4" s="440"/>
      <c r="F4" s="438"/>
      <c r="G4" s="439"/>
      <c r="H4" s="441"/>
      <c r="I4" s="438"/>
      <c r="J4" s="442"/>
      <c r="K4" s="443"/>
    </row>
    <row r="5" spans="1:11" ht="15.75">
      <c r="A5" s="447" t="s">
        <v>6</v>
      </c>
      <c r="B5" s="49"/>
      <c r="C5" s="50"/>
      <c r="D5" s="49"/>
      <c r="E5" s="51" t="s">
        <v>5</v>
      </c>
      <c r="F5" s="49"/>
      <c r="G5" s="50"/>
      <c r="H5" s="52"/>
      <c r="I5" s="49"/>
      <c r="J5" s="53"/>
      <c r="K5" s="448"/>
    </row>
    <row r="6" spans="1:11" ht="15.75">
      <c r="A6" s="449"/>
      <c r="B6" s="450"/>
      <c r="C6" s="451"/>
      <c r="D6" s="450"/>
      <c r="E6" s="452" t="s">
        <v>7</v>
      </c>
      <c r="F6" s="450"/>
      <c r="G6" s="451"/>
      <c r="H6" s="453"/>
      <c r="I6" s="450"/>
      <c r="J6" s="454"/>
      <c r="K6" s="455"/>
    </row>
    <row r="7" spans="1:11" ht="15.75">
      <c r="A7" s="449"/>
      <c r="B7" s="450"/>
      <c r="C7" s="451"/>
      <c r="D7" s="450"/>
      <c r="E7" s="452" t="s">
        <v>8</v>
      </c>
      <c r="F7" s="450"/>
      <c r="G7" s="451"/>
      <c r="H7" s="453"/>
      <c r="I7" s="450"/>
      <c r="J7" s="454"/>
      <c r="K7" s="455"/>
    </row>
    <row r="8" spans="1:11" ht="15.75">
      <c r="A8" s="449"/>
      <c r="B8" s="450"/>
      <c r="C8" s="451"/>
      <c r="D8" s="450"/>
      <c r="E8" s="452" t="s">
        <v>9</v>
      </c>
      <c r="F8" s="450"/>
      <c r="G8" s="451"/>
      <c r="H8" s="453"/>
      <c r="I8" s="450"/>
      <c r="J8" s="454"/>
      <c r="K8" s="455"/>
    </row>
    <row r="9" spans="1:11" ht="15.75">
      <c r="A9" s="456" t="s">
        <v>32</v>
      </c>
      <c r="B9" s="40"/>
      <c r="C9" s="41"/>
      <c r="D9" s="40"/>
      <c r="E9" s="11" t="s">
        <v>33</v>
      </c>
      <c r="F9" s="40"/>
      <c r="G9" s="41"/>
      <c r="H9" s="42"/>
      <c r="I9" s="40"/>
      <c r="J9" s="43"/>
      <c r="K9" s="457"/>
    </row>
    <row r="10" spans="1:11" ht="15.75">
      <c r="A10" s="458"/>
      <c r="B10" s="438"/>
      <c r="C10" s="439"/>
      <c r="D10" s="438"/>
      <c r="E10" s="440" t="s">
        <v>12</v>
      </c>
      <c r="F10" s="438"/>
      <c r="G10" s="439"/>
      <c r="H10" s="441"/>
      <c r="I10" s="438"/>
      <c r="J10" s="442"/>
      <c r="K10" s="443"/>
    </row>
    <row r="11" spans="1:11" ht="15.75">
      <c r="A11" s="458"/>
      <c r="B11" s="459"/>
      <c r="C11" s="439"/>
      <c r="D11" s="459"/>
      <c r="E11" s="440" t="s">
        <v>13</v>
      </c>
      <c r="F11" s="459"/>
      <c r="G11" s="439"/>
      <c r="H11" s="441"/>
      <c r="I11" s="459"/>
      <c r="J11" s="442"/>
      <c r="K11" s="460"/>
    </row>
    <row r="12" spans="1:11" ht="15.75">
      <c r="A12" s="461"/>
      <c r="B12" s="44"/>
      <c r="C12" s="45"/>
      <c r="D12" s="44"/>
      <c r="E12" s="46" t="s">
        <v>14</v>
      </c>
      <c r="F12" s="44"/>
      <c r="G12" s="45"/>
      <c r="H12" s="47"/>
      <c r="I12" s="44"/>
      <c r="J12" s="48"/>
      <c r="K12" s="445"/>
    </row>
    <row r="13" spans="1:11">
      <c r="A13" s="462"/>
      <c r="B13" s="54"/>
      <c r="C13" s="40"/>
      <c r="D13" s="40"/>
      <c r="E13" s="40"/>
      <c r="F13" s="40"/>
      <c r="G13" s="40"/>
      <c r="H13" s="40"/>
      <c r="I13" s="55"/>
      <c r="J13" s="56"/>
      <c r="K13" s="463"/>
    </row>
    <row r="14" spans="1:11" ht="24">
      <c r="A14" s="655" t="s">
        <v>655</v>
      </c>
      <c r="B14" s="656"/>
      <c r="C14" s="656"/>
      <c r="D14" s="656"/>
      <c r="E14" s="656"/>
      <c r="F14" s="656"/>
      <c r="G14" s="656"/>
      <c r="H14" s="656"/>
      <c r="I14" s="656"/>
      <c r="J14" s="656"/>
      <c r="K14" s="657"/>
    </row>
    <row r="15" spans="1:11" ht="21">
      <c r="A15" s="71"/>
      <c r="B15" s="464"/>
      <c r="C15" s="73"/>
      <c r="D15" s="74"/>
      <c r="E15" s="75"/>
      <c r="F15" s="74"/>
      <c r="G15" s="76"/>
      <c r="H15" s="76"/>
      <c r="I15" s="465"/>
      <c r="J15" s="77"/>
      <c r="K15" s="466"/>
    </row>
    <row r="16" spans="1:11" ht="24">
      <c r="A16" s="658" t="s">
        <v>667</v>
      </c>
      <c r="B16" s="659"/>
      <c r="C16" s="659"/>
      <c r="D16" s="659"/>
      <c r="E16" s="659"/>
      <c r="F16" s="659"/>
      <c r="G16" s="659"/>
      <c r="H16" s="659"/>
      <c r="I16" s="659"/>
      <c r="J16" s="659"/>
      <c r="K16" s="660"/>
    </row>
    <row r="17" spans="1:15" ht="15.75" customHeight="1">
      <c r="A17" s="661" t="s">
        <v>668</v>
      </c>
      <c r="B17" s="662"/>
      <c r="C17" s="662"/>
      <c r="D17" s="662"/>
      <c r="E17" s="662"/>
      <c r="F17" s="662"/>
      <c r="G17" s="662"/>
      <c r="H17" s="662"/>
      <c r="I17" s="662"/>
      <c r="J17" s="662"/>
      <c r="K17" s="663"/>
      <c r="L17" s="101"/>
      <c r="M17" s="101"/>
    </row>
    <row r="18" spans="1:15">
      <c r="A18" s="67"/>
      <c r="B18" s="68"/>
      <c r="C18" s="68"/>
      <c r="D18" s="68"/>
      <c r="E18" s="68"/>
      <c r="F18" s="68"/>
      <c r="G18" s="68"/>
      <c r="H18" s="68"/>
      <c r="I18" s="69"/>
      <c r="J18" s="70"/>
      <c r="K18" s="240"/>
    </row>
    <row r="19" spans="1:15" ht="21">
      <c r="A19" s="71"/>
      <c r="B19" s="72" t="s">
        <v>663</v>
      </c>
      <c r="C19" s="73"/>
      <c r="D19" s="74"/>
      <c r="E19" s="75"/>
      <c r="F19" s="74"/>
      <c r="G19" s="76"/>
      <c r="H19" s="76"/>
      <c r="I19" s="76"/>
      <c r="J19" s="77"/>
      <c r="K19" s="78"/>
    </row>
    <row r="20" spans="1:15">
      <c r="A20" s="79"/>
      <c r="B20" s="80"/>
      <c r="C20" s="80"/>
      <c r="D20" s="81"/>
      <c r="E20" s="81"/>
      <c r="F20" s="81"/>
      <c r="G20" s="82"/>
      <c r="H20" s="82"/>
      <c r="I20" s="83"/>
      <c r="J20" s="84"/>
      <c r="K20" s="241"/>
    </row>
    <row r="21" spans="1:15">
      <c r="A21" s="79"/>
      <c r="B21" s="80"/>
      <c r="C21" s="86" t="s">
        <v>199</v>
      </c>
      <c r="D21" s="81"/>
      <c r="E21" s="81"/>
      <c r="F21" s="81"/>
      <c r="G21" s="82"/>
      <c r="H21" s="82"/>
      <c r="I21" s="83"/>
      <c r="J21" s="135" t="s">
        <v>200</v>
      </c>
      <c r="K21" s="242" t="s">
        <v>201</v>
      </c>
    </row>
    <row r="22" spans="1:15">
      <c r="A22" s="79"/>
      <c r="B22" s="92" t="s">
        <v>15</v>
      </c>
      <c r="C22" s="93">
        <v>1</v>
      </c>
      <c r="D22" s="94" t="s">
        <v>38</v>
      </c>
      <c r="E22" s="81"/>
      <c r="F22" s="81"/>
      <c r="G22" s="82"/>
      <c r="H22" s="82"/>
      <c r="I22" s="83"/>
      <c r="J22" s="88">
        <f>SUMIF(IC_BPU!$A$19:$A$2009, $C$30, IC_BPU!$M$19:$M$3009)</f>
        <v>0</v>
      </c>
      <c r="K22" s="467">
        <f>SUMIF(IC_DPGF!$A$19:$A$2050, $C$30, IC_DPGF!$M$19:$M$3050)</f>
        <v>0</v>
      </c>
    </row>
    <row r="23" spans="1:15">
      <c r="A23" s="79"/>
      <c r="B23" s="92" t="s">
        <v>15</v>
      </c>
      <c r="C23" s="93">
        <v>2</v>
      </c>
      <c r="D23" s="94" t="s">
        <v>39</v>
      </c>
      <c r="E23" s="81"/>
      <c r="F23" s="81"/>
      <c r="G23" s="82"/>
      <c r="H23" s="82"/>
      <c r="I23" s="83"/>
      <c r="J23" s="292" t="s">
        <v>383</v>
      </c>
      <c r="K23" s="293" t="s">
        <v>383</v>
      </c>
    </row>
    <row r="24" spans="1:15" s="141" customFormat="1">
      <c r="A24" s="136"/>
      <c r="B24" s="131" t="s">
        <v>15</v>
      </c>
      <c r="C24" s="132">
        <v>3</v>
      </c>
      <c r="D24" s="133" t="s">
        <v>40</v>
      </c>
      <c r="E24" s="137"/>
      <c r="F24" s="137"/>
      <c r="G24" s="138"/>
      <c r="H24" s="138"/>
      <c r="I24" s="139"/>
      <c r="J24" s="140"/>
      <c r="K24" s="468">
        <f>SUM(Depollution_DPGF!H9+Depollution_DPGF!H39+Depollution_DPGF!H47+Depollution_DPGF!H53)</f>
        <v>0</v>
      </c>
    </row>
    <row r="25" spans="1:15" s="141" customFormat="1">
      <c r="A25" s="136"/>
      <c r="B25" s="131" t="s">
        <v>15</v>
      </c>
      <c r="C25" s="132">
        <v>4</v>
      </c>
      <c r="D25" s="133" t="s">
        <v>41</v>
      </c>
      <c r="E25" s="137"/>
      <c r="F25" s="137"/>
      <c r="G25" s="138"/>
      <c r="H25" s="138"/>
      <c r="I25" s="139"/>
      <c r="J25" s="294" t="s">
        <v>383</v>
      </c>
      <c r="K25" s="468">
        <f>SUM(Depollution_DPGF!H10+Depollution_DPGF!H40+Depollution_DPGF!H48+Depollution_DPGF!H54)</f>
        <v>0</v>
      </c>
    </row>
    <row r="26" spans="1:15">
      <c r="A26" s="79"/>
      <c r="B26" s="92" t="s">
        <v>15</v>
      </c>
      <c r="C26" s="93">
        <v>5</v>
      </c>
      <c r="D26" s="94" t="s">
        <v>42</v>
      </c>
      <c r="E26" s="81"/>
      <c r="F26" s="81"/>
      <c r="G26" s="82"/>
      <c r="H26" s="82"/>
      <c r="I26" s="83"/>
      <c r="J26" s="295" t="s">
        <v>383</v>
      </c>
      <c r="K26" s="296" t="s">
        <v>383</v>
      </c>
    </row>
    <row r="27" spans="1:15">
      <c r="A27" s="79"/>
      <c r="B27" s="80"/>
      <c r="C27" s="80"/>
      <c r="D27" s="81"/>
      <c r="E27" s="81"/>
      <c r="F27" s="81"/>
      <c r="G27" s="82"/>
      <c r="H27" s="82"/>
      <c r="I27" s="96" t="s">
        <v>34</v>
      </c>
      <c r="J27" s="130">
        <f>SUM(J22:J26)</f>
        <v>0</v>
      </c>
      <c r="K27" s="291">
        <f>SUM(K22:K26)</f>
        <v>0</v>
      </c>
    </row>
    <row r="28" spans="1:15">
      <c r="A28" s="79"/>
      <c r="B28" s="80"/>
      <c r="C28" s="80"/>
      <c r="D28" s="81"/>
      <c r="E28" s="81"/>
      <c r="F28" s="81"/>
      <c r="G28" s="82"/>
      <c r="H28" s="82"/>
      <c r="I28" s="96" t="s">
        <v>631</v>
      </c>
      <c r="J28" s="429">
        <f>J27+K27</f>
        <v>0</v>
      </c>
      <c r="K28" s="243"/>
    </row>
    <row r="29" spans="1:15" ht="15.75">
      <c r="A29" s="85"/>
      <c r="B29" s="86"/>
      <c r="C29" s="86" t="s">
        <v>35</v>
      </c>
      <c r="D29" s="87"/>
      <c r="E29" s="87"/>
      <c r="F29" s="87"/>
      <c r="G29" s="82"/>
      <c r="H29" s="82"/>
      <c r="I29" s="83"/>
      <c r="J29" s="88"/>
      <c r="K29" s="244"/>
    </row>
    <row r="30" spans="1:15" ht="15.75">
      <c r="A30" s="89"/>
      <c r="B30" s="92" t="s">
        <v>15</v>
      </c>
      <c r="C30" s="93">
        <v>1</v>
      </c>
      <c r="D30" s="94" t="s">
        <v>38</v>
      </c>
      <c r="E30" s="90"/>
      <c r="F30" s="90"/>
      <c r="G30" s="90"/>
      <c r="H30" s="90"/>
      <c r="I30" s="91"/>
      <c r="J30" s="88">
        <f>SUMIF(Zone_1_BPU!$A$19:$A$2077, $C$30, Zone_1_BPU!$M$19:$M$3077)</f>
        <v>0</v>
      </c>
      <c r="K30" s="245" t="s">
        <v>383</v>
      </c>
    </row>
    <row r="31" spans="1:15" ht="15.75">
      <c r="A31" s="89"/>
      <c r="B31" s="92" t="s">
        <v>15</v>
      </c>
      <c r="C31" s="93">
        <v>2</v>
      </c>
      <c r="D31" s="94" t="s">
        <v>39</v>
      </c>
      <c r="E31" s="90"/>
      <c r="F31" s="90"/>
      <c r="G31" s="90"/>
      <c r="H31" s="90"/>
      <c r="I31" s="91"/>
      <c r="J31" s="88">
        <f>SUMIF(Zone_1_BPU!$A$19:$A$2077, $C$31, Zone_1_BPU!$M$19:$M$3077)</f>
        <v>0</v>
      </c>
      <c r="K31" s="245" t="s">
        <v>383</v>
      </c>
      <c r="O31" s="311"/>
    </row>
    <row r="32" spans="1:15" s="141" customFormat="1">
      <c r="A32" s="142"/>
      <c r="B32" s="131" t="s">
        <v>15</v>
      </c>
      <c r="C32" s="132">
        <v>3</v>
      </c>
      <c r="D32" s="133" t="s">
        <v>40</v>
      </c>
      <c r="E32" s="143"/>
      <c r="F32" s="143"/>
      <c r="G32" s="143"/>
      <c r="H32" s="143"/>
      <c r="I32" s="144"/>
      <c r="J32" s="145">
        <f>SUMIF(Zone_1_BPU!$A$19:$A$2077, $C$32, Zone_1_BPU!$M$19:$M$3077)</f>
        <v>0</v>
      </c>
      <c r="K32" s="468">
        <f>SUM(Depollution_DPGF!H16)</f>
        <v>0</v>
      </c>
    </row>
    <row r="33" spans="1:11" s="141" customFormat="1">
      <c r="A33" s="142"/>
      <c r="B33" s="131" t="s">
        <v>15</v>
      </c>
      <c r="C33" s="132">
        <v>4</v>
      </c>
      <c r="D33" s="133" t="s">
        <v>41</v>
      </c>
      <c r="E33" s="143"/>
      <c r="F33" s="143"/>
      <c r="G33" s="143"/>
      <c r="H33" s="143"/>
      <c r="I33" s="144"/>
      <c r="J33" s="145">
        <f>SUMIF(Zone_1_BPU!$A$19:$A$2077, $C$33, Zone_1_BPU!$M$19:$M$3077)</f>
        <v>0</v>
      </c>
      <c r="K33" s="468">
        <f>SUM(GO_DPGF!I6)</f>
        <v>0</v>
      </c>
    </row>
    <row r="34" spans="1:11" ht="15.75">
      <c r="A34" s="89"/>
      <c r="B34" s="92" t="s">
        <v>15</v>
      </c>
      <c r="C34" s="93">
        <v>5</v>
      </c>
      <c r="D34" s="94" t="s">
        <v>42</v>
      </c>
      <c r="E34" s="90"/>
      <c r="F34" s="90"/>
      <c r="G34" s="90"/>
      <c r="H34" s="90"/>
      <c r="I34" s="91"/>
      <c r="J34" s="88">
        <f>SUMIF(Zone_1_BPU!$A$19:$A$2077, $C$34, Zone_1_BPU!$M$19:$M$3077)</f>
        <v>0</v>
      </c>
      <c r="K34" s="245" t="s">
        <v>383</v>
      </c>
    </row>
    <row r="35" spans="1:11">
      <c r="A35" s="89"/>
      <c r="B35" s="92"/>
      <c r="C35" s="93"/>
      <c r="D35" s="94"/>
      <c r="E35" s="90"/>
      <c r="F35" s="90"/>
      <c r="H35" s="95"/>
      <c r="I35" s="96" t="s">
        <v>34</v>
      </c>
      <c r="J35" s="97">
        <f>SUM(J30:J34)</f>
        <v>0</v>
      </c>
      <c r="K35" s="291">
        <f>SUM(K30:K34)</f>
        <v>0</v>
      </c>
    </row>
    <row r="36" spans="1:11" ht="15.75">
      <c r="A36" s="89"/>
      <c r="B36" s="92"/>
      <c r="C36" s="93"/>
      <c r="D36" s="94"/>
      <c r="E36" s="90"/>
      <c r="F36" s="90"/>
      <c r="G36" s="96"/>
      <c r="H36" s="95"/>
      <c r="I36" s="96" t="s">
        <v>631</v>
      </c>
      <c r="J36" s="429">
        <f>J35+K35</f>
        <v>0</v>
      </c>
      <c r="K36" s="245"/>
    </row>
    <row r="37" spans="1:11" ht="15.75">
      <c r="A37" s="89"/>
      <c r="B37" s="86"/>
      <c r="C37" s="86" t="s">
        <v>43</v>
      </c>
      <c r="D37" s="87"/>
      <c r="E37" s="87"/>
      <c r="F37" s="87"/>
      <c r="G37" s="90"/>
      <c r="H37" s="90"/>
      <c r="I37" s="91"/>
      <c r="J37" s="88"/>
      <c r="K37" s="245"/>
    </row>
    <row r="38" spans="1:11">
      <c r="A38" s="89"/>
      <c r="B38" s="92" t="s">
        <v>15</v>
      </c>
      <c r="C38" s="93">
        <v>1</v>
      </c>
      <c r="D38" s="94" t="s">
        <v>38</v>
      </c>
      <c r="E38" s="90"/>
      <c r="F38" s="90"/>
      <c r="G38" s="90"/>
      <c r="H38" s="90"/>
      <c r="I38" s="91"/>
      <c r="J38" s="88">
        <f>SUMIF(Zone_2_BPU!$A$18:$A$2011, $C$38, Zone_2_BPU!$M$18:$M$2987)</f>
        <v>0</v>
      </c>
      <c r="K38" s="467">
        <f>SUMIF(Zone_2_DPGF!$A$19:$A$2053, $C$38, Zone_2_DPGF!$M$19:$M$3053)</f>
        <v>0</v>
      </c>
    </row>
    <row r="39" spans="1:11">
      <c r="A39" s="89"/>
      <c r="B39" s="92" t="s">
        <v>15</v>
      </c>
      <c r="C39" s="93">
        <v>2</v>
      </c>
      <c r="D39" s="94" t="s">
        <v>39</v>
      </c>
      <c r="E39" s="90"/>
      <c r="F39" s="90"/>
      <c r="G39" s="90"/>
      <c r="H39" s="90"/>
      <c r="I39" s="91"/>
      <c r="J39" s="88">
        <f>SUMIF(Zone_2_BPU!$A$18:$A$2011, $C$39, Zone_2_BPU!$M$18:$M$2969)</f>
        <v>0</v>
      </c>
      <c r="K39" s="467">
        <f>SUMIF(Zone_2_DPGF!$A$19:$A$2053, $C$39, Zone_2_DPGF!$M$19:$M$3053)</f>
        <v>0</v>
      </c>
    </row>
    <row r="40" spans="1:11" s="141" customFormat="1">
      <c r="A40" s="142"/>
      <c r="B40" s="131" t="s">
        <v>15</v>
      </c>
      <c r="C40" s="132">
        <v>3</v>
      </c>
      <c r="D40" s="133" t="s">
        <v>40</v>
      </c>
      <c r="E40" s="143"/>
      <c r="F40" s="143"/>
      <c r="G40" s="143"/>
      <c r="H40" s="143"/>
      <c r="I40" s="144"/>
      <c r="J40" s="145">
        <f>SUMIF(Zone_2_BPU!$A$18:$A$2011, $C$40, Zone_2_BPU!$M$18:$M$2987)</f>
        <v>0</v>
      </c>
      <c r="K40" s="467">
        <f>SUMIF(Zone_2_DPGF!$A$19:$A$2053, $C$39, Zone_2_DPGF!$M$19:$M$3053)</f>
        <v>0</v>
      </c>
    </row>
    <row r="41" spans="1:11" s="141" customFormat="1" ht="15.75">
      <c r="A41" s="142"/>
      <c r="B41" s="131" t="s">
        <v>15</v>
      </c>
      <c r="C41" s="132">
        <v>4</v>
      </c>
      <c r="D41" s="133" t="s">
        <v>41</v>
      </c>
      <c r="E41" s="143"/>
      <c r="F41" s="143"/>
      <c r="G41" s="143"/>
      <c r="H41" s="143"/>
      <c r="I41" s="144"/>
      <c r="J41" s="145">
        <f>SUMIF(Zone_2_BPU!$A$16:$A$2011,$C$41, Zone_2_BPU!$M$16:$M$2969)</f>
        <v>0</v>
      </c>
      <c r="K41" s="239" t="s">
        <v>383</v>
      </c>
    </row>
    <row r="42" spans="1:11">
      <c r="A42" s="89"/>
      <c r="B42" s="92" t="s">
        <v>15</v>
      </c>
      <c r="C42" s="93">
        <v>5</v>
      </c>
      <c r="D42" s="94" t="s">
        <v>42</v>
      </c>
      <c r="E42" s="90"/>
      <c r="F42" s="90"/>
      <c r="G42" s="90"/>
      <c r="H42" s="90"/>
      <c r="I42" s="91"/>
      <c r="J42" s="88">
        <f>SUMIF(Zone_2_BPU!$A$18:$A$2011, $C$42, Zone_2_BPU!$M$18:$M$2969)</f>
        <v>0</v>
      </c>
      <c r="K42" s="467">
        <f>SUMIF(Zone_2_DPGF!$A$19:$A$2053, $C$42, Zone_2_DPGF!$M$19:$M$3053)</f>
        <v>0</v>
      </c>
    </row>
    <row r="43" spans="1:11">
      <c r="A43" s="89"/>
      <c r="B43" s="92"/>
      <c r="C43" s="93"/>
      <c r="D43" s="94"/>
      <c r="E43" s="90"/>
      <c r="F43" s="90"/>
      <c r="G43" s="90"/>
      <c r="H43" s="90"/>
      <c r="I43" s="96" t="s">
        <v>34</v>
      </c>
      <c r="J43" s="97">
        <f>SUM(J38:J42)</f>
        <v>0</v>
      </c>
      <c r="K43" s="291">
        <f>SUM(K38:K42)</f>
        <v>0</v>
      </c>
    </row>
    <row r="44" spans="1:11" ht="15.75">
      <c r="A44" s="89"/>
      <c r="B44" s="92"/>
      <c r="C44" s="93"/>
      <c r="D44" s="94"/>
      <c r="E44" s="90"/>
      <c r="F44" s="90"/>
      <c r="H44" s="95"/>
      <c r="I44" s="96" t="s">
        <v>631</v>
      </c>
      <c r="J44" s="429">
        <f>J43+K43</f>
        <v>0</v>
      </c>
      <c r="K44" s="245"/>
    </row>
    <row r="45" spans="1:11" ht="15.75">
      <c r="A45" s="89"/>
      <c r="B45" s="86"/>
      <c r="C45" s="86" t="s">
        <v>36</v>
      </c>
      <c r="D45" s="87"/>
      <c r="E45" s="87"/>
      <c r="F45" s="90"/>
      <c r="G45" s="90"/>
      <c r="H45" s="90"/>
      <c r="I45" s="91"/>
      <c r="J45" s="88"/>
      <c r="K45" s="245"/>
    </row>
    <row r="46" spans="1:11">
      <c r="A46" s="89"/>
      <c r="B46" s="92" t="s">
        <v>15</v>
      </c>
      <c r="C46" s="93">
        <v>1</v>
      </c>
      <c r="D46" s="94" t="s">
        <v>38</v>
      </c>
      <c r="E46" s="90"/>
      <c r="F46" s="90"/>
      <c r="G46" s="90"/>
      <c r="H46" s="90"/>
      <c r="I46" s="91"/>
      <c r="J46" s="88">
        <f>SUMIF(Zone_3_BPU!$A$18:$A$2130, $C$46, Zone_3_BPU!$M$18:$M$3130)</f>
        <v>0</v>
      </c>
      <c r="K46" s="467"/>
    </row>
    <row r="47" spans="1:11">
      <c r="A47" s="89"/>
      <c r="B47" s="92" t="s">
        <v>15</v>
      </c>
      <c r="C47" s="93">
        <v>2</v>
      </c>
      <c r="D47" s="94" t="s">
        <v>39</v>
      </c>
      <c r="E47" s="90"/>
      <c r="F47" s="90"/>
      <c r="G47" s="90"/>
      <c r="H47" s="90"/>
      <c r="I47" s="91"/>
      <c r="J47" s="88">
        <f>SUMIF(Zone_3_BPU!$A$18:$A$2130, $C$47, Zone_3_BPU!$M$18:$M$3130)</f>
        <v>0</v>
      </c>
      <c r="K47" s="467"/>
    </row>
    <row r="48" spans="1:11" s="141" customFormat="1">
      <c r="A48" s="142"/>
      <c r="B48" s="131" t="s">
        <v>15</v>
      </c>
      <c r="C48" s="132">
        <v>3</v>
      </c>
      <c r="D48" s="133" t="s">
        <v>40</v>
      </c>
      <c r="E48" s="143"/>
      <c r="F48" s="143"/>
      <c r="G48" s="143"/>
      <c r="H48" s="143"/>
      <c r="I48" s="144"/>
      <c r="J48" s="145">
        <f>SUMIF(Zone_3_BPU!$A$18:$A$2130, $C$48, Zone_3_BPU!$M$18:$M$3130)</f>
        <v>0</v>
      </c>
      <c r="K48" s="468">
        <f>SUM(Depollution_DPGF!H23)</f>
        <v>0</v>
      </c>
    </row>
    <row r="49" spans="1:12" s="141" customFormat="1">
      <c r="A49" s="142"/>
      <c r="B49" s="131" t="s">
        <v>15</v>
      </c>
      <c r="C49" s="132">
        <v>4</v>
      </c>
      <c r="D49" s="133" t="s">
        <v>41</v>
      </c>
      <c r="E49" s="143"/>
      <c r="F49" s="143"/>
      <c r="G49" s="143"/>
      <c r="H49" s="143"/>
      <c r="I49" s="144"/>
      <c r="J49" s="145">
        <f>SUMIF(Zone_3_BPU!$A$18:$A$2130, $C$49, Zone_3_BPU!$M$18:$M$3130)</f>
        <v>0</v>
      </c>
      <c r="K49" s="468">
        <f>SUM(GO_DPGF!I241)</f>
        <v>0</v>
      </c>
    </row>
    <row r="50" spans="1:12">
      <c r="A50" s="89"/>
      <c r="B50" s="92" t="s">
        <v>15</v>
      </c>
      <c r="C50" s="93">
        <v>5</v>
      </c>
      <c r="D50" s="94" t="s">
        <v>42</v>
      </c>
      <c r="E50" s="90"/>
      <c r="F50" s="90"/>
      <c r="G50" s="90"/>
      <c r="H50" s="90"/>
      <c r="I50" s="91"/>
      <c r="J50" s="88">
        <f>SUMIF(Zone_3_BPU!$A$18:$A$2130, $C$50, Zone_3_BPU!$M$18:$M$3130)</f>
        <v>0</v>
      </c>
      <c r="K50" s="467"/>
    </row>
    <row r="51" spans="1:12">
      <c r="A51" s="89"/>
      <c r="B51" s="92"/>
      <c r="C51" s="93"/>
      <c r="D51" s="94"/>
      <c r="E51" s="90"/>
      <c r="F51" s="90"/>
      <c r="G51" s="90"/>
      <c r="H51" s="90"/>
      <c r="I51" s="96" t="s">
        <v>34</v>
      </c>
      <c r="J51" s="97">
        <f>SUM(J46:J50)</f>
        <v>0</v>
      </c>
      <c r="K51" s="291">
        <f>SUM(K46:K50)</f>
        <v>0</v>
      </c>
    </row>
    <row r="52" spans="1:12" ht="15.75">
      <c r="A52" s="89"/>
      <c r="B52" s="92"/>
      <c r="C52" s="93"/>
      <c r="D52" s="94"/>
      <c r="E52" s="90"/>
      <c r="F52" s="90"/>
      <c r="G52" s="90"/>
      <c r="H52" s="90"/>
      <c r="I52" s="96" t="s">
        <v>631</v>
      </c>
      <c r="J52" s="429">
        <f>J51+K51</f>
        <v>0</v>
      </c>
      <c r="K52" s="245"/>
    </row>
    <row r="53" spans="1:12" ht="15.75">
      <c r="A53" s="89"/>
      <c r="B53" s="86"/>
      <c r="C53" s="86" t="s">
        <v>37</v>
      </c>
      <c r="D53" s="94"/>
      <c r="E53" s="90"/>
      <c r="F53" s="90"/>
      <c r="G53" s="90"/>
      <c r="H53" s="90"/>
      <c r="I53" s="91"/>
      <c r="J53" s="88"/>
      <c r="K53" s="245"/>
    </row>
    <row r="54" spans="1:12">
      <c r="A54" s="89"/>
      <c r="B54" s="92" t="s">
        <v>15</v>
      </c>
      <c r="C54" s="93">
        <v>1</v>
      </c>
      <c r="D54" s="94" t="s">
        <v>38</v>
      </c>
      <c r="E54" s="90"/>
      <c r="F54" s="90"/>
      <c r="G54" s="90"/>
      <c r="H54" s="90"/>
      <c r="I54" s="91"/>
      <c r="J54" s="88">
        <f>SUMIF(Zone_4_BPU!$A$18:$A$2175, $C$54, Zone_4_BPU!$M$18:$M$3096)</f>
        <v>0</v>
      </c>
      <c r="K54" s="467">
        <f>SUMIF(Zone_4_DPGF!$A$19:$A$2053, $C$54, Zone_4_DPGF!$M$19:$M$3053)</f>
        <v>0</v>
      </c>
    </row>
    <row r="55" spans="1:12">
      <c r="A55" s="89"/>
      <c r="B55" s="92" t="s">
        <v>15</v>
      </c>
      <c r="C55" s="93">
        <v>2</v>
      </c>
      <c r="D55" s="94" t="s">
        <v>39</v>
      </c>
      <c r="E55" s="90"/>
      <c r="F55" s="90"/>
      <c r="G55" s="90"/>
      <c r="H55" s="90"/>
      <c r="I55" s="91"/>
      <c r="J55" s="88">
        <f>SUMIF(Zone_4_BPU!$A$18:$A$2175, $C$55, Zone_4_BPU!$M$18:$M$3096)</f>
        <v>0</v>
      </c>
      <c r="K55" s="467">
        <f>SUMIF(Zone_4_DPGF!$A$19:$A$2053, $C$55, Zone_4_DPGF!$M$19:$M$3053)</f>
        <v>0</v>
      </c>
    </row>
    <row r="56" spans="1:12" s="141" customFormat="1">
      <c r="A56" s="142"/>
      <c r="B56" s="131" t="s">
        <v>15</v>
      </c>
      <c r="C56" s="132">
        <v>3</v>
      </c>
      <c r="D56" s="133" t="s">
        <v>40</v>
      </c>
      <c r="E56" s="143"/>
      <c r="F56" s="143"/>
      <c r="G56" s="143"/>
      <c r="H56" s="143"/>
      <c r="I56" s="144"/>
      <c r="J56" s="145">
        <f>SUMIF(Zone_4_BPU!$A$18:$A$2175, $C$56, Zone_4_BPU!$M$18:$M$3096)</f>
        <v>0</v>
      </c>
      <c r="K56" s="468">
        <f>SUM(Depollution_DPGF!H32)</f>
        <v>0</v>
      </c>
    </row>
    <row r="57" spans="1:12" s="141" customFormat="1">
      <c r="A57" s="142"/>
      <c r="B57" s="424" t="s">
        <v>15</v>
      </c>
      <c r="C57" s="425">
        <v>4</v>
      </c>
      <c r="D57" s="426" t="s">
        <v>41</v>
      </c>
      <c r="E57" s="427"/>
      <c r="F57" s="427"/>
      <c r="G57" s="427"/>
      <c r="H57" s="427"/>
      <c r="I57" s="401"/>
      <c r="J57" s="428">
        <f>SUMIF(Zone_4_BPU!$A$16:$A$1995,$C$57, Zone_4_BPU!$M$16:$M$2953)</f>
        <v>0</v>
      </c>
      <c r="K57" s="469">
        <f>SUMIF(Zone_4_DPGF!$A$16:$A$2012,$C$41, Zone_4_DPGF!$M$16:$M$2970)</f>
        <v>0</v>
      </c>
    </row>
    <row r="58" spans="1:12">
      <c r="A58" s="89"/>
      <c r="B58" s="92" t="s">
        <v>15</v>
      </c>
      <c r="C58" s="93">
        <v>5</v>
      </c>
      <c r="D58" s="94" t="s">
        <v>42</v>
      </c>
      <c r="E58" s="90"/>
      <c r="F58" s="90"/>
      <c r="G58" s="90"/>
      <c r="H58" s="90"/>
      <c r="I58" s="91"/>
      <c r="J58" s="428">
        <f>SUMIF(Zone_4_BPU!$A$16:$A$1995,$C$58, Zone_4_BPU!$M$16:$M$2953)</f>
        <v>0</v>
      </c>
      <c r="K58" s="467">
        <f>SUMIF(Zone_4_DPGF!$A$19:$A$2053, $C$58, Zone_4_DPGF!$M$19:$M$3053)</f>
        <v>0</v>
      </c>
      <c r="L58" s="104"/>
    </row>
    <row r="59" spans="1:12" s="141" customFormat="1">
      <c r="A59" s="142"/>
      <c r="B59" s="92"/>
      <c r="C59" s="93"/>
      <c r="D59" s="94"/>
      <c r="E59" s="90"/>
      <c r="F59" s="90"/>
      <c r="G59" s="90"/>
      <c r="H59" s="90"/>
      <c r="I59" s="91"/>
      <c r="J59" s="88"/>
      <c r="K59" s="467"/>
    </row>
    <row r="60" spans="1:12">
      <c r="A60" s="89"/>
      <c r="B60" s="92"/>
      <c r="C60" s="93"/>
      <c r="D60" s="94"/>
      <c r="E60" s="90"/>
      <c r="F60" s="90"/>
      <c r="G60" s="90"/>
      <c r="H60" s="90"/>
      <c r="I60" s="96" t="s">
        <v>34</v>
      </c>
      <c r="J60" s="97">
        <f>SUM(J54:J59)</f>
        <v>0</v>
      </c>
      <c r="K60" s="291">
        <f>SUM(K54:K58)</f>
        <v>0</v>
      </c>
    </row>
    <row r="61" spans="1:12" ht="15.75" customHeight="1">
      <c r="A61" s="85"/>
      <c r="B61" s="95"/>
      <c r="C61" s="98"/>
      <c r="D61" s="98"/>
      <c r="E61" s="99"/>
      <c r="F61" s="99"/>
      <c r="G61" s="96"/>
      <c r="H61" s="95"/>
      <c r="I61" s="96" t="s">
        <v>631</v>
      </c>
      <c r="J61" s="429">
        <f>J60+K60</f>
        <v>0</v>
      </c>
      <c r="K61" s="244"/>
    </row>
    <row r="62" spans="1:12" ht="15.75">
      <c r="A62" s="100"/>
      <c r="B62" s="653" t="s">
        <v>635</v>
      </c>
      <c r="C62" s="653"/>
      <c r="D62" s="653"/>
      <c r="E62" s="653"/>
      <c r="F62" s="653"/>
      <c r="G62" s="653"/>
      <c r="H62" s="653"/>
      <c r="I62" s="653"/>
      <c r="J62" s="134">
        <f>SUM(J27+J35+J43+J51+J60)</f>
        <v>0</v>
      </c>
      <c r="K62" s="246">
        <f>K60+K51+K43+K35+K27</f>
        <v>0</v>
      </c>
    </row>
    <row r="63" spans="1:12" ht="15.75">
      <c r="A63" s="100"/>
      <c r="B63" s="654" t="s">
        <v>198</v>
      </c>
      <c r="C63" s="654"/>
      <c r="D63" s="654"/>
      <c r="E63" s="654"/>
      <c r="F63" s="654"/>
      <c r="G63" s="654"/>
      <c r="H63" s="654"/>
      <c r="I63" s="654"/>
      <c r="J63" s="651">
        <f>J62+K62</f>
        <v>0</v>
      </c>
      <c r="K63" s="652"/>
    </row>
  </sheetData>
  <mergeCells count="6">
    <mergeCell ref="J63:K63"/>
    <mergeCell ref="B62:I62"/>
    <mergeCell ref="B63:I63"/>
    <mergeCell ref="A14:K14"/>
    <mergeCell ref="A16:K16"/>
    <mergeCell ref="A17:K17"/>
  </mergeCells>
  <pageMargins left="0.70000000000000007" right="0.70000000000000007" top="0.75" bottom="0.75" header="0.30000000000000004" footer="0.3000000000000000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3D194-32AF-44EF-A035-8066E1E6BA1B}">
  <dimension ref="A1:M42"/>
  <sheetViews>
    <sheetView view="pageBreakPreview" topLeftCell="A6" zoomScale="87" zoomScaleNormal="100" zoomScaleSheetLayoutView="87" workbookViewId="0">
      <selection activeCell="M18" sqref="M18"/>
    </sheetView>
  </sheetViews>
  <sheetFormatPr baseColWidth="10" defaultRowHeight="15"/>
  <sheetData>
    <row r="1" spans="1:13" ht="15.75">
      <c r="A1" s="471" t="s">
        <v>0</v>
      </c>
      <c r="B1" s="472"/>
      <c r="C1" s="473"/>
      <c r="D1" s="473" t="s">
        <v>1</v>
      </c>
      <c r="E1" s="474"/>
      <c r="F1" s="472"/>
      <c r="G1" s="475"/>
      <c r="H1" s="472"/>
      <c r="I1" s="477"/>
      <c r="J1" s="477"/>
      <c r="K1" s="477"/>
      <c r="L1" s="477"/>
      <c r="M1" s="478"/>
    </row>
    <row r="2" spans="1:13" ht="15.75">
      <c r="A2" s="479" t="s">
        <v>2</v>
      </c>
      <c r="B2" s="480"/>
      <c r="C2" s="481"/>
      <c r="D2" s="481" t="s">
        <v>656</v>
      </c>
      <c r="E2" s="482"/>
      <c r="F2" s="480"/>
      <c r="G2" s="483"/>
      <c r="H2" s="480"/>
      <c r="I2" s="485"/>
      <c r="J2" s="485"/>
      <c r="K2" s="485"/>
      <c r="L2" s="485"/>
      <c r="M2" s="486"/>
    </row>
    <row r="3" spans="1:13" ht="15.75">
      <c r="A3" s="487" t="s">
        <v>3</v>
      </c>
      <c r="B3" s="5"/>
      <c r="C3" s="6"/>
      <c r="D3" s="6" t="s">
        <v>4</v>
      </c>
      <c r="E3" s="7"/>
      <c r="F3" s="5"/>
      <c r="G3" s="8"/>
      <c r="H3" s="5"/>
      <c r="I3" s="9"/>
      <c r="J3" s="9"/>
      <c r="K3" s="9"/>
      <c r="L3" s="9"/>
      <c r="M3" s="488"/>
    </row>
    <row r="4" spans="1:13" ht="15.75">
      <c r="A4" s="489"/>
      <c r="B4" s="1"/>
      <c r="C4" s="10"/>
      <c r="D4" s="11" t="s">
        <v>5</v>
      </c>
      <c r="E4" s="2"/>
      <c r="F4" s="1"/>
      <c r="G4" s="3"/>
      <c r="H4" s="1"/>
      <c r="I4" s="4"/>
      <c r="J4" s="4"/>
      <c r="K4" s="4"/>
      <c r="L4" s="4"/>
      <c r="M4" s="490"/>
    </row>
    <row r="5" spans="1:13" ht="15.75">
      <c r="A5" s="479" t="s">
        <v>6</v>
      </c>
      <c r="B5" s="480"/>
      <c r="C5" s="481"/>
      <c r="D5" s="491" t="s">
        <v>7</v>
      </c>
      <c r="E5" s="482"/>
      <c r="F5" s="480"/>
      <c r="G5" s="483"/>
      <c r="H5" s="480"/>
      <c r="I5" s="485"/>
      <c r="J5" s="485"/>
      <c r="K5" s="485"/>
      <c r="L5" s="485"/>
      <c r="M5" s="486"/>
    </row>
    <row r="6" spans="1:13" ht="15.75">
      <c r="A6" s="479"/>
      <c r="B6" s="480"/>
      <c r="C6" s="481"/>
      <c r="D6" s="491" t="s">
        <v>8</v>
      </c>
      <c r="E6" s="482"/>
      <c r="F6" s="480"/>
      <c r="G6" s="483"/>
      <c r="H6" s="480"/>
      <c r="I6" s="485"/>
      <c r="J6" s="485"/>
      <c r="K6" s="485"/>
      <c r="L6" s="485"/>
      <c r="M6" s="486"/>
    </row>
    <row r="7" spans="1:13" ht="15.75">
      <c r="A7" s="487"/>
      <c r="B7" s="5"/>
      <c r="C7" s="12"/>
      <c r="D7" s="491" t="s">
        <v>9</v>
      </c>
      <c r="E7" s="7"/>
      <c r="F7" s="5"/>
      <c r="G7" s="8"/>
      <c r="H7" s="5"/>
      <c r="I7" s="9"/>
      <c r="J7" s="9"/>
      <c r="K7" s="9"/>
      <c r="L7" s="9"/>
      <c r="M7" s="488"/>
    </row>
    <row r="8" spans="1:13" ht="15.75">
      <c r="A8" s="492" t="s">
        <v>10</v>
      </c>
      <c r="B8" s="1"/>
      <c r="C8" s="10"/>
      <c r="D8" s="10" t="s">
        <v>11</v>
      </c>
      <c r="E8" s="2"/>
      <c r="F8" s="1"/>
      <c r="G8" s="3"/>
      <c r="H8" s="1"/>
      <c r="I8" s="4"/>
      <c r="J8" s="4"/>
      <c r="K8" s="4"/>
      <c r="L8" s="4"/>
      <c r="M8" s="490"/>
    </row>
    <row r="9" spans="1:13" ht="15.75">
      <c r="A9" s="479"/>
      <c r="B9" s="480"/>
      <c r="C9" s="481"/>
      <c r="D9" s="481" t="s">
        <v>12</v>
      </c>
      <c r="E9" s="482"/>
      <c r="F9" s="480"/>
      <c r="G9" s="483"/>
      <c r="H9" s="480"/>
      <c r="I9" s="485"/>
      <c r="J9" s="485"/>
      <c r="K9" s="485"/>
      <c r="L9" s="485"/>
      <c r="M9" s="486"/>
    </row>
    <row r="10" spans="1:13" ht="15.75">
      <c r="A10" s="479"/>
      <c r="B10" s="480"/>
      <c r="C10" s="481"/>
      <c r="D10" s="481" t="s">
        <v>13</v>
      </c>
      <c r="E10" s="493"/>
      <c r="F10" s="480"/>
      <c r="G10" s="483"/>
      <c r="H10" s="480"/>
      <c r="I10" s="485"/>
      <c r="J10" s="485"/>
      <c r="K10" s="485"/>
      <c r="L10" s="485"/>
      <c r="M10" s="494"/>
    </row>
    <row r="11" spans="1:13" ht="15.75">
      <c r="A11" s="487"/>
      <c r="B11" s="5"/>
      <c r="C11" s="6"/>
      <c r="D11" s="6" t="s">
        <v>14</v>
      </c>
      <c r="E11" s="7"/>
      <c r="F11" s="5"/>
      <c r="G11" s="8"/>
      <c r="H11" s="5"/>
      <c r="I11" s="9"/>
      <c r="J11" s="9"/>
      <c r="K11" s="9"/>
      <c r="L11" s="9"/>
      <c r="M11" s="488"/>
    </row>
    <row r="12" spans="1:13" ht="15.75">
      <c r="A12" s="492"/>
      <c r="B12" s="1"/>
      <c r="C12" s="10"/>
      <c r="D12" s="10"/>
      <c r="E12" s="2"/>
      <c r="F12" s="1"/>
      <c r="G12" s="3"/>
      <c r="H12" s="1"/>
      <c r="I12" s="4"/>
      <c r="J12" s="4"/>
      <c r="K12" s="4"/>
      <c r="L12" s="4"/>
      <c r="M12" s="490"/>
    </row>
    <row r="13" spans="1:13" ht="34.5" customHeight="1">
      <c r="A13" s="625" t="s">
        <v>664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customHeight="1" thickBot="1">
      <c r="A14" s="495"/>
      <c r="B14" s="496"/>
      <c r="C14" s="80"/>
      <c r="D14" s="80"/>
      <c r="E14" s="81"/>
      <c r="F14" s="81"/>
      <c r="G14" s="81"/>
      <c r="H14" s="544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13" t="s">
        <v>16</v>
      </c>
      <c r="C15" s="14" t="s">
        <v>17</v>
      </c>
      <c r="D15" s="15"/>
      <c r="E15" s="15"/>
      <c r="F15" s="15"/>
      <c r="G15" s="15"/>
      <c r="H15" s="16"/>
      <c r="I15" s="17" t="s">
        <v>18</v>
      </c>
      <c r="J15" s="18" t="s">
        <v>19</v>
      </c>
      <c r="K15" s="500"/>
      <c r="L15" s="539" t="s">
        <v>20</v>
      </c>
      <c r="M15" s="542" t="s">
        <v>21</v>
      </c>
    </row>
    <row r="16" spans="1:13">
      <c r="A16" s="313"/>
      <c r="B16" s="501"/>
      <c r="C16" s="20"/>
      <c r="D16" s="268"/>
      <c r="E16" s="268"/>
      <c r="F16" s="268"/>
      <c r="G16" s="268"/>
      <c r="H16" s="21"/>
      <c r="I16" s="22"/>
      <c r="J16" s="23"/>
      <c r="K16" s="24"/>
      <c r="L16" s="25"/>
      <c r="M16" s="119"/>
    </row>
    <row r="17" spans="1:13">
      <c r="A17" s="537"/>
      <c r="B17" s="26"/>
      <c r="C17" s="594" t="s">
        <v>44</v>
      </c>
      <c r="D17" s="504"/>
      <c r="E17" s="504"/>
      <c r="F17" s="504"/>
      <c r="G17" s="504"/>
      <c r="H17" s="504"/>
      <c r="I17" s="30" t="str">
        <f>IF(ISBLANK(B17), "", VLOOKUP(B17,[1]LOT_2!$B$10:$M$1999,8, FALSE))</f>
        <v/>
      </c>
      <c r="J17" s="28"/>
      <c r="K17" s="24"/>
      <c r="L17" s="30" t="str">
        <f>IF(ISBLANK(B17), "", VLOOKUP(B17,[1]LOT_2!$B$10:$M$1999,11, FALSE))</f>
        <v/>
      </c>
      <c r="M17" s="119"/>
    </row>
    <row r="18" spans="1:13">
      <c r="A18" s="537"/>
      <c r="B18" s="26"/>
      <c r="C18" s="62"/>
      <c r="D18" s="146"/>
      <c r="E18" s="146"/>
      <c r="F18" s="146"/>
      <c r="G18" s="146"/>
      <c r="H18" s="27"/>
      <c r="I18" s="30" t="str">
        <f>IF(ISBLANK(B18), "", VLOOKUP(B18,[1]LOT_2!$B$10:$M$1999,8, FALSE))</f>
        <v/>
      </c>
      <c r="J18" s="28"/>
      <c r="K18" s="24"/>
      <c r="L18" s="30"/>
      <c r="M18" s="119"/>
    </row>
    <row r="19" spans="1:13">
      <c r="A19" s="506">
        <v>1</v>
      </c>
      <c r="B19" s="107" t="s">
        <v>211</v>
      </c>
      <c r="C19" s="507" t="s">
        <v>212</v>
      </c>
      <c r="I19" s="30"/>
      <c r="J19" s="28"/>
      <c r="K19" s="24"/>
      <c r="L19" s="30"/>
      <c r="M19" s="119"/>
    </row>
    <row r="20" spans="1:13">
      <c r="A20" s="506">
        <v>1</v>
      </c>
      <c r="B20" s="107" t="s">
        <v>213</v>
      </c>
      <c r="C20" s="549" t="s">
        <v>214</v>
      </c>
      <c r="I20" s="30" t="str">
        <f>IF(ISBLANK(B20), "", VLOOKUP(B20,[1]LOT_1!$B$10:$M$2032,8, FALSE))</f>
        <v>U</v>
      </c>
      <c r="J20" s="28">
        <v>1</v>
      </c>
      <c r="L20" s="30"/>
      <c r="M20" s="119" t="str">
        <f t="shared" ref="M20:M21" si="0">IF(ISNUMBER(L20),J20*L20,"")</f>
        <v/>
      </c>
    </row>
    <row r="21" spans="1:13">
      <c r="A21" s="506">
        <v>1</v>
      </c>
      <c r="B21" s="107" t="s">
        <v>215</v>
      </c>
      <c r="C21" s="549" t="s">
        <v>216</v>
      </c>
      <c r="I21" s="30" t="str">
        <f>IF(ISBLANK(B21), "", VLOOKUP(B21,[1]LOT_1!$B$10:$M$2032,8, FALSE))</f>
        <v>U</v>
      </c>
      <c r="J21" s="28">
        <v>1</v>
      </c>
      <c r="L21" s="30"/>
      <c r="M21" s="119" t="str">
        <f t="shared" si="0"/>
        <v/>
      </c>
    </row>
    <row r="22" spans="1:13">
      <c r="A22" s="537"/>
      <c r="B22" s="120"/>
      <c r="C22" s="62"/>
      <c r="D22" s="146"/>
      <c r="E22" s="146"/>
      <c r="F22" s="146"/>
      <c r="G22" s="146"/>
      <c r="H22" s="27"/>
      <c r="I22" s="30"/>
      <c r="J22" s="28"/>
      <c r="L22" s="30"/>
      <c r="M22" s="119"/>
    </row>
    <row r="23" spans="1:13">
      <c r="A23" s="600">
        <v>1</v>
      </c>
      <c r="B23" s="355" t="s">
        <v>217</v>
      </c>
      <c r="C23" s="507" t="s">
        <v>220</v>
      </c>
      <c r="I23" s="30" t="str">
        <f>IF(ISBLANK(B23), "", VLOOKUP(B23,[1]LOT_1!$B$10:$M$2032,8, FALSE))</f>
        <v>mois</v>
      </c>
      <c r="J23" s="28">
        <v>13</v>
      </c>
      <c r="L23" s="30"/>
      <c r="M23" s="119" t="str">
        <f t="shared" ref="M23" si="1">IF(ISNUMBER(L23),J23*L23,"")</f>
        <v/>
      </c>
    </row>
    <row r="24" spans="1:13">
      <c r="A24" s="502"/>
      <c r="B24" s="66"/>
      <c r="C24" s="598" t="s">
        <v>218</v>
      </c>
      <c r="I24" s="30" t="str">
        <f>IF(ISBLANK(B24), "", VLOOKUP(B24,[1]LOT_2!$B$10:$M$1999,8, FALSE))</f>
        <v/>
      </c>
      <c r="J24" s="28"/>
      <c r="K24" s="24"/>
      <c r="L24" s="30"/>
      <c r="M24" s="119"/>
    </row>
    <row r="25" spans="1:13">
      <c r="A25" s="502"/>
      <c r="B25" s="66"/>
      <c r="I25" s="30"/>
      <c r="J25" s="28"/>
      <c r="L25" s="30"/>
      <c r="M25" s="119"/>
    </row>
    <row r="26" spans="1:13">
      <c r="A26" s="502"/>
      <c r="B26" s="66"/>
      <c r="C26" s="594" t="s">
        <v>45</v>
      </c>
      <c r="D26" s="504"/>
      <c r="E26" s="504"/>
      <c r="F26" s="504"/>
      <c r="G26" s="504"/>
      <c r="H26" s="504"/>
      <c r="I26" s="30"/>
      <c r="J26" s="28"/>
      <c r="L26" s="30"/>
      <c r="M26" s="119"/>
    </row>
    <row r="27" spans="1:13">
      <c r="A27" s="502"/>
      <c r="B27" s="66"/>
      <c r="C27" s="599"/>
      <c r="I27" s="30"/>
      <c r="J27" s="28"/>
      <c r="L27" s="30"/>
      <c r="M27" s="119"/>
    </row>
    <row r="28" spans="1:13">
      <c r="A28" s="502"/>
      <c r="B28" s="66"/>
      <c r="C28" s="598" t="s">
        <v>253</v>
      </c>
      <c r="I28" s="30"/>
      <c r="J28" s="28"/>
      <c r="L28" s="30"/>
      <c r="M28" s="119"/>
    </row>
    <row r="29" spans="1:13">
      <c r="A29" s="502"/>
      <c r="B29" s="66"/>
      <c r="I29" s="30"/>
      <c r="J29" s="28"/>
      <c r="L29" s="30"/>
      <c r="M29" s="119"/>
    </row>
    <row r="30" spans="1:13">
      <c r="A30" s="502"/>
      <c r="B30" s="66"/>
      <c r="C30" s="503" t="s">
        <v>52</v>
      </c>
      <c r="D30" s="504"/>
      <c r="E30" s="504"/>
      <c r="F30" s="504"/>
      <c r="G30" s="504"/>
      <c r="H30" s="110"/>
      <c r="I30" s="30"/>
      <c r="J30" s="28"/>
      <c r="L30" s="30"/>
      <c r="M30" s="119"/>
    </row>
    <row r="31" spans="1:13">
      <c r="A31" s="502"/>
      <c r="B31" s="66"/>
      <c r="C31" s="515"/>
      <c r="H31" s="111"/>
      <c r="I31" s="30"/>
      <c r="J31" s="28"/>
      <c r="L31" s="30"/>
      <c r="M31" s="119"/>
    </row>
    <row r="32" spans="1:13">
      <c r="A32" s="502"/>
      <c r="B32" s="66"/>
      <c r="C32" s="554" t="s">
        <v>53</v>
      </c>
      <c r="H32" s="111"/>
      <c r="I32" s="30"/>
      <c r="J32" s="28"/>
      <c r="L32" s="30"/>
      <c r="M32" s="119"/>
    </row>
    <row r="33" spans="1:13">
      <c r="A33" s="502"/>
      <c r="B33" s="66"/>
      <c r="C33" s="124"/>
      <c r="H33" s="111"/>
      <c r="I33" s="30"/>
      <c r="J33" s="28"/>
      <c r="L33" s="30"/>
      <c r="M33" s="119"/>
    </row>
    <row r="34" spans="1:13">
      <c r="A34" s="502"/>
      <c r="B34" s="66"/>
      <c r="C34" s="503" t="s">
        <v>54</v>
      </c>
      <c r="D34" s="504"/>
      <c r="E34" s="504"/>
      <c r="F34" s="504"/>
      <c r="G34" s="504"/>
      <c r="H34" s="110"/>
      <c r="I34" s="30"/>
      <c r="J34" s="28"/>
      <c r="L34" s="30"/>
      <c r="M34" s="119"/>
    </row>
    <row r="35" spans="1:13">
      <c r="A35" s="502"/>
      <c r="B35" s="66"/>
      <c r="C35" s="553"/>
      <c r="I35" s="30"/>
      <c r="J35" s="28"/>
      <c r="L35" s="30"/>
      <c r="M35" s="119"/>
    </row>
    <row r="36" spans="1:13">
      <c r="A36" s="502"/>
      <c r="B36" s="66"/>
      <c r="C36" s="554" t="s">
        <v>55</v>
      </c>
      <c r="I36" s="30"/>
      <c r="J36" s="28"/>
      <c r="L36" s="30"/>
      <c r="M36" s="119"/>
    </row>
    <row r="37" spans="1:13">
      <c r="A37" s="502"/>
      <c r="B37" s="66"/>
      <c r="C37" s="553"/>
      <c r="I37" s="30"/>
      <c r="J37" s="28"/>
      <c r="L37" s="30"/>
      <c r="M37" s="119"/>
    </row>
    <row r="38" spans="1:13">
      <c r="A38" s="502"/>
      <c r="B38" s="66"/>
      <c r="C38" s="503" t="s">
        <v>56</v>
      </c>
      <c r="D38" s="504"/>
      <c r="E38" s="504"/>
      <c r="F38" s="504"/>
      <c r="G38" s="504"/>
      <c r="H38" s="110"/>
      <c r="I38" s="30"/>
      <c r="J38" s="28"/>
      <c r="L38" s="30"/>
      <c r="M38" s="119"/>
    </row>
    <row r="39" spans="1:13">
      <c r="A39" s="502"/>
      <c r="B39" s="66"/>
      <c r="C39" s="580"/>
      <c r="I39" s="30"/>
      <c r="J39" s="28"/>
      <c r="L39" s="30"/>
      <c r="M39" s="119"/>
    </row>
    <row r="40" spans="1:13">
      <c r="A40" s="502"/>
      <c r="B40" s="66"/>
      <c r="C40" s="598" t="s">
        <v>253</v>
      </c>
      <c r="I40" s="30"/>
      <c r="J40" s="28"/>
      <c r="L40" s="30"/>
      <c r="M40" s="119"/>
    </row>
    <row r="41" spans="1:13" ht="15.75" thickBot="1">
      <c r="A41" s="502"/>
      <c r="B41" s="66"/>
      <c r="I41" s="30"/>
      <c r="J41" s="28"/>
      <c r="L41" s="30"/>
      <c r="M41" s="119"/>
    </row>
    <row r="42" spans="1:13" ht="15.75" thickBot="1">
      <c r="A42" s="628" t="s">
        <v>23</v>
      </c>
      <c r="B42" s="629"/>
      <c r="C42" s="629"/>
      <c r="D42" s="629"/>
      <c r="E42" s="629"/>
      <c r="F42" s="629"/>
      <c r="G42" s="629"/>
      <c r="H42" s="629"/>
      <c r="I42" s="629"/>
      <c r="J42" s="630"/>
      <c r="K42" s="538"/>
      <c r="L42" s="631">
        <f>SUM(M19:M41)</f>
        <v>0</v>
      </c>
      <c r="M42" s="632"/>
    </row>
  </sheetData>
  <mergeCells count="3">
    <mergeCell ref="A13:M13"/>
    <mergeCell ref="A42:J42"/>
    <mergeCell ref="L42:M42"/>
  </mergeCells>
  <pageMargins left="0.7" right="0.7" top="0.75" bottom="0.75" header="0.3" footer="0.3"/>
  <pageSetup paperSize="9" scale="58" orientation="portrait" horizont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C91FE-28F9-44FD-A1D5-27593FF2088B}">
  <sheetPr>
    <pageSetUpPr fitToPage="1"/>
  </sheetPr>
  <dimension ref="A1:M103"/>
  <sheetViews>
    <sheetView view="pageBreakPreview" zoomScale="90" zoomScaleNormal="100" zoomScaleSheetLayoutView="90" workbookViewId="0">
      <selection activeCell="L19" sqref="L19:L101"/>
    </sheetView>
  </sheetViews>
  <sheetFormatPr baseColWidth="10" defaultRowHeight="15"/>
  <cols>
    <col min="1" max="1" width="11.42578125" customWidth="1"/>
  </cols>
  <sheetData>
    <row r="1" spans="1:13" ht="15.75">
      <c r="A1" s="471" t="s">
        <v>0</v>
      </c>
      <c r="B1" s="472"/>
      <c r="C1" s="473"/>
      <c r="D1" s="473" t="s">
        <v>1</v>
      </c>
      <c r="E1" s="474"/>
      <c r="F1" s="472"/>
      <c r="G1" s="475"/>
      <c r="H1" s="472"/>
      <c r="I1" s="477"/>
      <c r="J1" s="477"/>
      <c r="K1" s="477"/>
      <c r="L1" s="477"/>
      <c r="M1" s="478"/>
    </row>
    <row r="2" spans="1:13" ht="15.75">
      <c r="A2" s="479" t="s">
        <v>2</v>
      </c>
      <c r="B2" s="480"/>
      <c r="C2" s="481"/>
      <c r="D2" s="481" t="s">
        <v>656</v>
      </c>
      <c r="E2" s="482"/>
      <c r="F2" s="480"/>
      <c r="G2" s="483"/>
      <c r="H2" s="480"/>
      <c r="I2" s="485"/>
      <c r="J2" s="485"/>
      <c r="K2" s="485"/>
      <c r="L2" s="485"/>
      <c r="M2" s="486"/>
    </row>
    <row r="3" spans="1:13" ht="15.75">
      <c r="A3" s="487" t="s">
        <v>3</v>
      </c>
      <c r="B3" s="5"/>
      <c r="C3" s="6"/>
      <c r="D3" s="6" t="s">
        <v>4</v>
      </c>
      <c r="E3" s="7"/>
      <c r="F3" s="5"/>
      <c r="G3" s="8"/>
      <c r="H3" s="5"/>
      <c r="I3" s="9"/>
      <c r="J3" s="9"/>
      <c r="K3" s="9"/>
      <c r="L3" s="9"/>
      <c r="M3" s="488"/>
    </row>
    <row r="4" spans="1:13" ht="15.75">
      <c r="A4" s="489"/>
      <c r="B4" s="1"/>
      <c r="C4" s="10"/>
      <c r="D4" s="11" t="s">
        <v>5</v>
      </c>
      <c r="E4" s="2"/>
      <c r="F4" s="1"/>
      <c r="G4" s="3"/>
      <c r="H4" s="1"/>
      <c r="I4" s="4"/>
      <c r="J4" s="4"/>
      <c r="K4" s="4"/>
      <c r="L4" s="4"/>
      <c r="M4" s="490"/>
    </row>
    <row r="5" spans="1:13" ht="15.75">
      <c r="A5" s="479" t="s">
        <v>6</v>
      </c>
      <c r="B5" s="480"/>
      <c r="C5" s="481"/>
      <c r="D5" s="491" t="s">
        <v>7</v>
      </c>
      <c r="E5" s="482"/>
      <c r="F5" s="480"/>
      <c r="G5" s="483"/>
      <c r="H5" s="480"/>
      <c r="I5" s="485"/>
      <c r="J5" s="485"/>
      <c r="K5" s="485"/>
      <c r="L5" s="485"/>
      <c r="M5" s="486"/>
    </row>
    <row r="6" spans="1:13" ht="15.75">
      <c r="A6" s="479"/>
      <c r="B6" s="480"/>
      <c r="C6" s="481"/>
      <c r="D6" s="491" t="s">
        <v>8</v>
      </c>
      <c r="E6" s="482"/>
      <c r="F6" s="480"/>
      <c r="G6" s="483"/>
      <c r="H6" s="480"/>
      <c r="I6" s="485"/>
      <c r="J6" s="485"/>
      <c r="K6" s="485"/>
      <c r="L6" s="485"/>
      <c r="M6" s="486"/>
    </row>
    <row r="7" spans="1:13" ht="15.75">
      <c r="A7" s="487"/>
      <c r="B7" s="5"/>
      <c r="C7" s="12"/>
      <c r="D7" s="491" t="s">
        <v>9</v>
      </c>
      <c r="E7" s="7"/>
      <c r="F7" s="5"/>
      <c r="G7" s="8"/>
      <c r="H7" s="5"/>
      <c r="I7" s="9"/>
      <c r="J7" s="9"/>
      <c r="K7" s="9"/>
      <c r="L7" s="9"/>
      <c r="M7" s="488"/>
    </row>
    <row r="8" spans="1:13" ht="15.75">
      <c r="A8" s="492" t="s">
        <v>10</v>
      </c>
      <c r="B8" s="1"/>
      <c r="C8" s="10"/>
      <c r="D8" s="10" t="s">
        <v>11</v>
      </c>
      <c r="E8" s="2"/>
      <c r="F8" s="1"/>
      <c r="G8" s="3"/>
      <c r="H8" s="1"/>
      <c r="I8" s="4"/>
      <c r="J8" s="4"/>
      <c r="K8" s="4"/>
      <c r="L8" s="4"/>
      <c r="M8" s="490"/>
    </row>
    <row r="9" spans="1:13" ht="15.75">
      <c r="A9" s="479"/>
      <c r="B9" s="480"/>
      <c r="C9" s="481"/>
      <c r="D9" s="481" t="s">
        <v>12</v>
      </c>
      <c r="E9" s="482"/>
      <c r="F9" s="480"/>
      <c r="G9" s="483"/>
      <c r="H9" s="480"/>
      <c r="I9" s="485"/>
      <c r="J9" s="485"/>
      <c r="K9" s="485"/>
      <c r="L9" s="485"/>
      <c r="M9" s="486"/>
    </row>
    <row r="10" spans="1:13" ht="15.75">
      <c r="A10" s="479"/>
      <c r="B10" s="480"/>
      <c r="C10" s="481"/>
      <c r="D10" s="481" t="s">
        <v>13</v>
      </c>
      <c r="E10" s="493"/>
      <c r="F10" s="480"/>
      <c r="G10" s="483"/>
      <c r="H10" s="480"/>
      <c r="I10" s="485"/>
      <c r="J10" s="485"/>
      <c r="K10" s="485"/>
      <c r="L10" s="485"/>
      <c r="M10" s="494"/>
    </row>
    <row r="11" spans="1:13" ht="15.75">
      <c r="A11" s="487"/>
      <c r="B11" s="5"/>
      <c r="C11" s="6"/>
      <c r="D11" s="6" t="s">
        <v>14</v>
      </c>
      <c r="E11" s="7"/>
      <c r="F11" s="5"/>
      <c r="G11" s="8"/>
      <c r="H11" s="5"/>
      <c r="I11" s="9"/>
      <c r="J11" s="9"/>
      <c r="K11" s="9"/>
      <c r="L11" s="9"/>
      <c r="M11" s="488"/>
    </row>
    <row r="12" spans="1:13" ht="15.75">
      <c r="A12" s="492"/>
      <c r="B12" s="1"/>
      <c r="C12" s="10"/>
      <c r="D12" s="10"/>
      <c r="E12" s="2"/>
      <c r="F12" s="1"/>
      <c r="G12" s="3"/>
      <c r="H12" s="1"/>
      <c r="I12" s="4"/>
      <c r="J12" s="4"/>
      <c r="K12" s="4"/>
      <c r="L12" s="4"/>
      <c r="M12" s="490"/>
    </row>
    <row r="13" spans="1:13" ht="34.5" customHeight="1">
      <c r="A13" s="625" t="s">
        <v>664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496"/>
      <c r="C14" s="80"/>
      <c r="D14" s="80"/>
      <c r="E14" s="81"/>
      <c r="F14" s="81"/>
      <c r="G14" s="81"/>
      <c r="H14" s="544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540" t="s">
        <v>16</v>
      </c>
      <c r="C15" s="14" t="s">
        <v>17</v>
      </c>
      <c r="D15" s="15"/>
      <c r="E15" s="15"/>
      <c r="F15" s="15"/>
      <c r="G15" s="15"/>
      <c r="H15" s="16"/>
      <c r="I15" s="17" t="s">
        <v>18</v>
      </c>
      <c r="J15" s="18" t="s">
        <v>19</v>
      </c>
      <c r="K15" s="500"/>
      <c r="L15" s="539" t="s">
        <v>20</v>
      </c>
      <c r="M15" s="542" t="s">
        <v>21</v>
      </c>
    </row>
    <row r="16" spans="1:13" ht="15.75" thickBot="1">
      <c r="A16" s="313"/>
      <c r="B16" s="501"/>
      <c r="C16" s="20"/>
      <c r="D16" s="268"/>
      <c r="E16" s="268"/>
      <c r="F16" s="268"/>
      <c r="G16" s="268"/>
      <c r="H16" s="21"/>
      <c r="I16" s="22"/>
      <c r="J16" s="23"/>
      <c r="K16" s="24"/>
      <c r="L16" s="25"/>
      <c r="M16" s="119"/>
    </row>
    <row r="17" spans="1:13" ht="15.75" thickBot="1">
      <c r="A17" s="537"/>
      <c r="B17" s="58"/>
      <c r="C17" s="59" t="s">
        <v>35</v>
      </c>
      <c r="D17" s="60"/>
      <c r="E17" s="60"/>
      <c r="F17" s="60"/>
      <c r="G17" s="60"/>
      <c r="H17" s="61"/>
      <c r="I17" s="22"/>
      <c r="J17" s="28"/>
      <c r="K17" s="24"/>
      <c r="L17" s="29"/>
      <c r="M17" s="119"/>
    </row>
    <row r="18" spans="1:13">
      <c r="A18" s="537"/>
      <c r="B18" s="26"/>
      <c r="C18" s="593"/>
      <c r="D18" s="146"/>
      <c r="E18" s="146"/>
      <c r="F18" s="146"/>
      <c r="G18" s="146"/>
      <c r="H18" s="57"/>
      <c r="I18" s="22"/>
      <c r="J18" s="28"/>
      <c r="K18" s="24"/>
      <c r="L18" s="29"/>
      <c r="M18" s="119"/>
    </row>
    <row r="19" spans="1:13">
      <c r="A19" s="537"/>
      <c r="B19" s="26"/>
      <c r="C19" s="594" t="s">
        <v>44</v>
      </c>
      <c r="D19" s="504"/>
      <c r="E19" s="504"/>
      <c r="F19" s="504"/>
      <c r="G19" s="504"/>
      <c r="H19" s="504"/>
      <c r="I19" s="30" t="str">
        <f>IF(ISBLANK(B19), "", VLOOKUP(B19,[1]LOT_2!$B$10:$M$1999,8, FALSE))</f>
        <v/>
      </c>
      <c r="J19" s="28"/>
      <c r="K19" s="24"/>
      <c r="L19" s="30"/>
      <c r="M19" s="119"/>
    </row>
    <row r="20" spans="1:13">
      <c r="A20" s="537"/>
      <c r="B20" s="26"/>
      <c r="C20" s="62"/>
      <c r="D20" s="146"/>
      <c r="E20" s="146"/>
      <c r="F20" s="146"/>
      <c r="G20" s="146"/>
      <c r="H20" s="27"/>
      <c r="I20" s="30" t="str">
        <f>IF(ISBLANK(B20), "", VLOOKUP(B20,[1]LOT_2!$B$10:$M$1999,8, FALSE))</f>
        <v/>
      </c>
      <c r="J20" s="28"/>
      <c r="K20" s="24"/>
      <c r="L20" s="30"/>
      <c r="M20" s="119"/>
    </row>
    <row r="21" spans="1:13">
      <c r="A21" s="600">
        <v>1</v>
      </c>
      <c r="B21" s="355" t="s">
        <v>221</v>
      </c>
      <c r="C21" s="507" t="s">
        <v>229</v>
      </c>
      <c r="D21" s="146"/>
      <c r="E21" s="146"/>
      <c r="F21" s="146"/>
      <c r="G21" s="146"/>
      <c r="H21" s="27"/>
      <c r="I21" s="108" t="str">
        <f>IF(ISBLANK(B21), "", VLOOKUP(B21,[1]LOT_1!$B$10:$M$2032,8, FALSE))</f>
        <v>U</v>
      </c>
      <c r="J21" s="28">
        <v>1</v>
      </c>
      <c r="L21" s="30"/>
      <c r="M21" s="119" t="str">
        <f t="shared" ref="M21" si="0">IF(ISNUMBER(L21),J21*L21,"")</f>
        <v/>
      </c>
    </row>
    <row r="22" spans="1:13">
      <c r="A22" s="348"/>
      <c r="B22" s="26"/>
      <c r="C22" s="62"/>
      <c r="D22" s="146"/>
      <c r="E22" s="146"/>
      <c r="F22" s="146"/>
      <c r="G22" s="146"/>
      <c r="H22" s="27"/>
      <c r="I22" s="30"/>
      <c r="J22" s="28"/>
      <c r="K22" s="24"/>
      <c r="L22" s="30"/>
      <c r="M22" s="119"/>
    </row>
    <row r="23" spans="1:13">
      <c r="A23" s="600">
        <v>1</v>
      </c>
      <c r="B23" s="355" t="s">
        <v>228</v>
      </c>
      <c r="C23" s="507" t="s">
        <v>231</v>
      </c>
      <c r="D23" s="146"/>
      <c r="E23" s="146"/>
      <c r="F23" s="146"/>
      <c r="G23" s="146"/>
      <c r="H23" s="27"/>
      <c r="I23" s="30"/>
      <c r="J23" s="28"/>
      <c r="K23" s="24"/>
      <c r="L23" s="30"/>
      <c r="M23" s="119"/>
    </row>
    <row r="24" spans="1:13">
      <c r="A24" s="600">
        <v>1</v>
      </c>
      <c r="B24" s="355" t="s">
        <v>636</v>
      </c>
      <c r="C24" s="550" t="s">
        <v>233</v>
      </c>
      <c r="D24" s="146"/>
      <c r="E24" s="146"/>
      <c r="F24" s="146"/>
      <c r="G24" s="146"/>
      <c r="H24" s="308" t="s">
        <v>29</v>
      </c>
      <c r="I24" s="22"/>
      <c r="J24" s="28"/>
      <c r="K24" s="24"/>
      <c r="L24" s="29"/>
      <c r="M24" s="119"/>
    </row>
    <row r="25" spans="1:13">
      <c r="A25" s="600">
        <v>1</v>
      </c>
      <c r="B25" s="355" t="s">
        <v>637</v>
      </c>
      <c r="C25" s="549" t="s">
        <v>235</v>
      </c>
      <c r="D25" s="146"/>
      <c r="E25" s="595"/>
      <c r="F25" s="595"/>
      <c r="G25" s="595"/>
      <c r="H25" s="106"/>
      <c r="I25" s="108" t="str">
        <f>IF(ISBLANK(B25), "", VLOOKUP(B25,[1]LOT_1!$B$10:$M$2032,8, FALSE))</f>
        <v>m2</v>
      </c>
      <c r="J25" s="28">
        <v>50</v>
      </c>
      <c r="L25" s="30"/>
      <c r="M25" s="119" t="str">
        <f t="shared" ref="M25:M26" si="1">IF(ISNUMBER(L25),J25*L25,"")</f>
        <v/>
      </c>
    </row>
    <row r="26" spans="1:13">
      <c r="A26" s="600">
        <v>1</v>
      </c>
      <c r="B26" s="355" t="s">
        <v>638</v>
      </c>
      <c r="C26" s="529" t="s">
        <v>225</v>
      </c>
      <c r="D26" s="596"/>
      <c r="E26" s="596"/>
      <c r="F26" s="596"/>
      <c r="G26" s="146"/>
      <c r="H26" s="106"/>
      <c r="I26" s="108" t="str">
        <f>IF(ISBLANK(B26), "", VLOOKUP(B26,[1]LOT_1!$B$10:$M$2032,8, FALSE))</f>
        <v>mois</v>
      </c>
      <c r="J26" s="28">
        <v>7</v>
      </c>
      <c r="L26" s="30"/>
      <c r="M26" s="119" t="str">
        <f t="shared" si="1"/>
        <v/>
      </c>
    </row>
    <row r="27" spans="1:13">
      <c r="A27" s="348"/>
      <c r="B27" s="26"/>
      <c r="C27" s="62"/>
      <c r="D27" s="146"/>
      <c r="E27" s="146"/>
      <c r="F27" s="146"/>
      <c r="G27" s="146"/>
      <c r="H27" s="27"/>
      <c r="I27" s="30"/>
      <c r="J27" s="28"/>
      <c r="K27" s="24"/>
      <c r="L27" s="30"/>
      <c r="M27" s="119"/>
    </row>
    <row r="28" spans="1:13">
      <c r="A28" s="506">
        <v>1</v>
      </c>
      <c r="B28" s="355" t="s">
        <v>230</v>
      </c>
      <c r="C28" s="564" t="s">
        <v>204</v>
      </c>
      <c r="D28" s="146"/>
      <c r="E28" s="146"/>
      <c r="F28" s="146"/>
      <c r="G28" s="146"/>
      <c r="H28" s="27"/>
      <c r="I28" s="30"/>
      <c r="J28" s="28"/>
      <c r="K28" s="24"/>
      <c r="L28" s="30"/>
      <c r="M28" s="119"/>
    </row>
    <row r="29" spans="1:13">
      <c r="A29" s="506">
        <v>1</v>
      </c>
      <c r="B29" s="355" t="s">
        <v>232</v>
      </c>
      <c r="C29" s="550" t="s">
        <v>242</v>
      </c>
      <c r="D29" s="146"/>
      <c r="E29" s="146"/>
      <c r="F29" s="146"/>
      <c r="G29" s="146"/>
      <c r="H29" s="27"/>
      <c r="I29" s="30"/>
      <c r="J29" s="28"/>
      <c r="K29" s="24"/>
      <c r="L29" s="30"/>
      <c r="M29" s="119"/>
    </row>
    <row r="30" spans="1:13">
      <c r="A30" s="506">
        <v>1</v>
      </c>
      <c r="B30" s="355" t="s">
        <v>234</v>
      </c>
      <c r="C30" s="547" t="s">
        <v>224</v>
      </c>
      <c r="D30" s="146"/>
      <c r="E30" s="146"/>
      <c r="F30" s="146"/>
      <c r="G30" s="146"/>
      <c r="H30" s="27"/>
      <c r="I30" s="108" t="str">
        <f>IF(ISBLANK(B30), "", VLOOKUP(B30,[1]LOT_1!$B$10:$M$2032,8, FALSE))</f>
        <v>U</v>
      </c>
      <c r="J30" s="28">
        <v>1</v>
      </c>
      <c r="L30" s="30"/>
      <c r="M30" s="119" t="str">
        <f t="shared" ref="M30:M32" si="2">IF(ISNUMBER(L30),J30*L30,"")</f>
        <v/>
      </c>
    </row>
    <row r="31" spans="1:13">
      <c r="A31" s="506">
        <v>1</v>
      </c>
      <c r="B31" s="355" t="s">
        <v>236</v>
      </c>
      <c r="C31" s="547" t="s">
        <v>243</v>
      </c>
      <c r="D31" s="146"/>
      <c r="E31" s="146"/>
      <c r="F31" s="146"/>
      <c r="G31" s="146"/>
      <c r="H31" s="27"/>
      <c r="I31" s="108" t="str">
        <f>IF(ISBLANK(B31), "", VLOOKUP(B31,[1]LOT_1!$B$10:$M$2032,8, FALSE))</f>
        <v>mois</v>
      </c>
      <c r="J31" s="28">
        <v>5</v>
      </c>
      <c r="L31" s="30"/>
      <c r="M31" s="119" t="str">
        <f t="shared" si="2"/>
        <v/>
      </c>
    </row>
    <row r="32" spans="1:13">
      <c r="A32" s="506">
        <v>1</v>
      </c>
      <c r="B32" s="355" t="s">
        <v>639</v>
      </c>
      <c r="C32" s="547" t="s">
        <v>244</v>
      </c>
      <c r="D32" s="146"/>
      <c r="E32" s="146"/>
      <c r="F32" s="146"/>
      <c r="G32" s="146"/>
      <c r="H32" s="27"/>
      <c r="I32" s="108" t="str">
        <f>IF(ISBLANK(B32), "", VLOOKUP(B32,[1]LOT_1!$B$10:$M$2032,8, FALSE))</f>
        <v>U</v>
      </c>
      <c r="J32" s="28">
        <v>1</v>
      </c>
      <c r="L32" s="30"/>
      <c r="M32" s="119" t="str">
        <f t="shared" si="2"/>
        <v/>
      </c>
    </row>
    <row r="33" spans="1:13">
      <c r="A33" s="348"/>
      <c r="B33" s="26"/>
      <c r="C33" s="62"/>
      <c r="D33" s="146"/>
      <c r="E33" s="146"/>
      <c r="F33" s="146"/>
      <c r="G33" s="146"/>
      <c r="H33" s="27"/>
      <c r="I33" s="30"/>
      <c r="J33" s="28"/>
      <c r="K33" s="24"/>
      <c r="L33" s="30"/>
      <c r="M33" s="119"/>
    </row>
    <row r="34" spans="1:13">
      <c r="A34" s="506">
        <v>1</v>
      </c>
      <c r="B34" s="355" t="s">
        <v>237</v>
      </c>
      <c r="C34" s="550" t="s">
        <v>248</v>
      </c>
      <c r="D34" s="146"/>
      <c r="E34" s="146"/>
      <c r="F34" s="146"/>
      <c r="G34" s="146"/>
      <c r="H34" s="27"/>
      <c r="I34" s="30"/>
      <c r="J34" s="28"/>
      <c r="K34" s="24"/>
      <c r="L34" s="30"/>
      <c r="M34" s="119"/>
    </row>
    <row r="35" spans="1:13">
      <c r="A35" s="506">
        <v>1</v>
      </c>
      <c r="B35" s="355" t="s">
        <v>239</v>
      </c>
      <c r="C35" s="547" t="s">
        <v>224</v>
      </c>
      <c r="D35" s="146"/>
      <c r="E35" s="146"/>
      <c r="F35" s="146"/>
      <c r="G35" s="146"/>
      <c r="H35" s="27"/>
      <c r="I35" s="108" t="str">
        <f>IF(ISBLANK(B35), "", VLOOKUP(B35,[1]LOT_1!$B$10:$M$2032,8, FALSE))</f>
        <v>U</v>
      </c>
      <c r="J35" s="28">
        <v>1</v>
      </c>
      <c r="L35" s="30"/>
      <c r="M35" s="119" t="str">
        <f t="shared" ref="M35:M36" si="3">IF(ISNUMBER(L35),J35*L35,"")</f>
        <v/>
      </c>
    </row>
    <row r="36" spans="1:13">
      <c r="A36" s="506">
        <v>1</v>
      </c>
      <c r="B36" s="355" t="s">
        <v>240</v>
      </c>
      <c r="C36" s="547" t="s">
        <v>225</v>
      </c>
      <c r="D36" s="146"/>
      <c r="E36" s="146"/>
      <c r="F36" s="146"/>
      <c r="G36" s="146"/>
      <c r="H36" s="27"/>
      <c r="I36" s="108" t="str">
        <f>IF(ISBLANK(B36), "", VLOOKUP(B36,[1]LOT_1!$B$10:$M$2032,8, FALSE))</f>
        <v>mois</v>
      </c>
      <c r="J36" s="28">
        <v>1</v>
      </c>
      <c r="L36" s="30"/>
      <c r="M36" s="119" t="str">
        <f t="shared" si="3"/>
        <v/>
      </c>
    </row>
    <row r="37" spans="1:13">
      <c r="A37" s="348"/>
      <c r="B37" s="26"/>
      <c r="C37" s="62"/>
      <c r="D37" s="146"/>
      <c r="E37" s="146"/>
      <c r="F37" s="146"/>
      <c r="G37" s="146"/>
      <c r="H37" s="27"/>
      <c r="I37" s="30"/>
      <c r="J37" s="28"/>
      <c r="K37" s="24"/>
      <c r="L37" s="30"/>
      <c r="M37" s="119"/>
    </row>
    <row r="38" spans="1:13">
      <c r="A38" s="506">
        <v>1</v>
      </c>
      <c r="B38" s="355" t="s">
        <v>230</v>
      </c>
      <c r="C38" s="564" t="s">
        <v>204</v>
      </c>
      <c r="D38" s="146"/>
      <c r="E38" s="146"/>
      <c r="F38" s="146"/>
      <c r="G38" s="146"/>
      <c r="H38" s="27"/>
      <c r="I38" s="30"/>
      <c r="J38" s="28"/>
      <c r="K38" s="24"/>
      <c r="L38" s="30"/>
      <c r="M38" s="119"/>
    </row>
    <row r="39" spans="1:13">
      <c r="A39" s="506">
        <v>1</v>
      </c>
      <c r="B39" s="355" t="s">
        <v>640</v>
      </c>
      <c r="C39" s="509" t="s">
        <v>202</v>
      </c>
      <c r="D39" s="146"/>
      <c r="E39" s="146"/>
      <c r="F39" s="146"/>
      <c r="G39" s="146"/>
      <c r="H39" s="27"/>
      <c r="I39" s="30" t="str">
        <f>IF(ISBLANK(B39), "", VLOOKUP(B39,[1]LOT_1!$B$10:$M$2032,8, FALSE))</f>
        <v>ml</v>
      </c>
      <c r="J39" s="28">
        <v>40</v>
      </c>
      <c r="L39" s="30"/>
      <c r="M39" s="119" t="str">
        <f t="shared" ref="M39" si="4">IF(ISNUMBER(L39),J39*L39,"")</f>
        <v/>
      </c>
    </row>
    <row r="40" spans="1:13">
      <c r="A40" s="506"/>
      <c r="B40" s="601"/>
      <c r="C40" s="553"/>
      <c r="D40" s="146"/>
      <c r="E40" s="146"/>
      <c r="F40" s="146"/>
      <c r="G40" s="146"/>
      <c r="H40" s="27"/>
      <c r="I40" s="30"/>
      <c r="J40" s="28"/>
      <c r="K40" s="24"/>
      <c r="L40" s="30"/>
      <c r="M40" s="119"/>
    </row>
    <row r="41" spans="1:13">
      <c r="A41" s="506">
        <v>1</v>
      </c>
      <c r="B41" s="355" t="s">
        <v>249</v>
      </c>
      <c r="C41" s="564" t="s">
        <v>205</v>
      </c>
      <c r="D41" s="146"/>
      <c r="E41" s="146"/>
      <c r="F41" s="146"/>
      <c r="G41" s="146"/>
      <c r="H41" s="27"/>
      <c r="I41" s="30" t="str">
        <f>IF(ISBLANK(B41), "", VLOOKUP(B41,[1]LOT_1!$B$10:$M$2032,8, FALSE))</f>
        <v>ml</v>
      </c>
      <c r="J41" s="28">
        <v>48</v>
      </c>
      <c r="L41" s="30"/>
      <c r="M41" s="119" t="str">
        <f t="shared" ref="M41" si="5">IF(ISNUMBER(L41),J41*L41,"")</f>
        <v/>
      </c>
    </row>
    <row r="42" spans="1:13">
      <c r="A42" s="506"/>
      <c r="B42" s="31"/>
      <c r="C42" s="597"/>
      <c r="D42" s="146"/>
      <c r="E42" s="146"/>
      <c r="F42" s="146"/>
      <c r="G42" s="146"/>
      <c r="H42" s="27"/>
      <c r="I42" s="30"/>
      <c r="J42" s="28"/>
      <c r="K42" s="24"/>
      <c r="L42" s="30"/>
      <c r="M42" s="119"/>
    </row>
    <row r="43" spans="1:13">
      <c r="A43" s="537"/>
      <c r="B43" s="26"/>
      <c r="C43" s="594" t="s">
        <v>45</v>
      </c>
      <c r="D43" s="504"/>
      <c r="E43" s="504"/>
      <c r="F43" s="504"/>
      <c r="G43" s="504"/>
      <c r="H43" s="504"/>
      <c r="I43" s="30"/>
      <c r="J43" s="28"/>
      <c r="K43" s="24"/>
      <c r="L43" s="30"/>
      <c r="M43" s="119"/>
    </row>
    <row r="44" spans="1:13">
      <c r="A44" s="506"/>
      <c r="B44" s="31"/>
      <c r="C44" s="553"/>
      <c r="I44" s="30"/>
      <c r="J44" s="28"/>
      <c r="K44" s="24"/>
      <c r="L44" s="30"/>
      <c r="M44" s="119"/>
    </row>
    <row r="45" spans="1:13">
      <c r="A45" s="511">
        <v>2</v>
      </c>
      <c r="B45" s="355" t="s">
        <v>26</v>
      </c>
      <c r="C45" s="536" t="s">
        <v>46</v>
      </c>
      <c r="I45" s="30"/>
      <c r="J45" s="28"/>
      <c r="K45" s="24"/>
      <c r="L45" s="30"/>
      <c r="M45" s="119"/>
    </row>
    <row r="46" spans="1:13">
      <c r="A46" s="511">
        <v>2</v>
      </c>
      <c r="B46" s="355" t="s">
        <v>27</v>
      </c>
      <c r="C46" s="513" t="s">
        <v>47</v>
      </c>
      <c r="I46" s="30"/>
      <c r="J46" s="28"/>
      <c r="K46" s="24"/>
      <c r="L46" s="30"/>
      <c r="M46" s="119"/>
    </row>
    <row r="47" spans="1:13">
      <c r="A47" s="511">
        <v>2</v>
      </c>
      <c r="B47" s="355" t="s">
        <v>48</v>
      </c>
      <c r="C47" s="516" t="s">
        <v>619</v>
      </c>
      <c r="I47" s="30" t="str">
        <f>IF(ISBLANK(B47), "", VLOOKUP(B47,[1]LOT_1!$B$10:$M$2032,8, FALSE))</f>
        <v>m2</v>
      </c>
      <c r="J47" s="28">
        <v>860</v>
      </c>
      <c r="L47" s="30"/>
      <c r="M47" s="119" t="str">
        <f t="shared" ref="M47" si="6">IF(ISNUMBER(L47),J47*L47,"")</f>
        <v/>
      </c>
    </row>
    <row r="48" spans="1:13">
      <c r="A48" s="506"/>
      <c r="B48" s="107"/>
      <c r="C48" s="547"/>
      <c r="I48" s="30"/>
      <c r="J48" s="28"/>
      <c r="K48" s="24"/>
      <c r="L48" s="30"/>
      <c r="M48" s="119"/>
    </row>
    <row r="49" spans="1:13">
      <c r="A49" s="506">
        <v>2</v>
      </c>
      <c r="B49" s="107" t="s">
        <v>28</v>
      </c>
      <c r="C49" s="104" t="s">
        <v>51</v>
      </c>
      <c r="I49" s="30" t="str">
        <f>IF(ISBLANK(B49), "", VLOOKUP(B49,[1]LOT_1!$B$10:$M$2032,8, FALSE))</f>
        <v>m2</v>
      </c>
      <c r="J49" s="28">
        <v>200</v>
      </c>
      <c r="L49" s="30"/>
      <c r="M49" s="119" t="str">
        <f t="shared" ref="M49" si="7">IF(ISNUMBER(L49),J49*L49,"")</f>
        <v/>
      </c>
    </row>
    <row r="50" spans="1:13">
      <c r="A50" s="506"/>
      <c r="B50" s="31"/>
      <c r="C50" s="553"/>
      <c r="I50" s="30"/>
      <c r="J50" s="28"/>
      <c r="K50" s="24"/>
      <c r="L50" s="30"/>
      <c r="M50" s="119"/>
    </row>
    <row r="51" spans="1:13">
      <c r="A51" s="506"/>
      <c r="B51" s="31"/>
      <c r="C51" s="503" t="s">
        <v>52</v>
      </c>
      <c r="D51" s="504"/>
      <c r="E51" s="504"/>
      <c r="F51" s="504"/>
      <c r="G51" s="504"/>
      <c r="H51" s="110"/>
      <c r="I51" s="30"/>
      <c r="J51" s="28"/>
      <c r="K51" s="24"/>
      <c r="L51" s="30"/>
      <c r="M51" s="119"/>
    </row>
    <row r="52" spans="1:13">
      <c r="A52" s="506"/>
      <c r="B52" s="31"/>
      <c r="C52" s="515"/>
      <c r="H52" s="111"/>
      <c r="I52" s="30"/>
      <c r="J52" s="28"/>
      <c r="K52" s="24"/>
      <c r="L52" s="30"/>
      <c r="M52" s="119"/>
    </row>
    <row r="53" spans="1:13">
      <c r="A53" s="506"/>
      <c r="B53" s="31"/>
      <c r="C53" s="554" t="s">
        <v>53</v>
      </c>
      <c r="H53" s="111"/>
      <c r="I53" s="30"/>
      <c r="J53" s="28"/>
      <c r="K53" s="24"/>
      <c r="L53" s="30"/>
      <c r="M53" s="119"/>
    </row>
    <row r="54" spans="1:13">
      <c r="A54" s="506"/>
      <c r="B54" s="31"/>
      <c r="C54" s="124"/>
      <c r="H54" s="111"/>
      <c r="I54" s="30"/>
      <c r="J54" s="28"/>
      <c r="K54" s="24"/>
      <c r="L54" s="30"/>
      <c r="M54" s="119"/>
    </row>
    <row r="55" spans="1:13">
      <c r="A55" s="506"/>
      <c r="B55" s="31"/>
      <c r="C55" s="503" t="s">
        <v>54</v>
      </c>
      <c r="D55" s="504"/>
      <c r="E55" s="504"/>
      <c r="F55" s="504"/>
      <c r="G55" s="504"/>
      <c r="H55" s="110"/>
      <c r="I55" s="30"/>
      <c r="J55" s="28"/>
      <c r="K55" s="24"/>
      <c r="L55" s="30"/>
      <c r="M55" s="119"/>
    </row>
    <row r="56" spans="1:13">
      <c r="A56" s="506"/>
      <c r="B56" s="31"/>
      <c r="C56" s="553"/>
      <c r="I56" s="30"/>
      <c r="J56" s="28"/>
      <c r="K56" s="24"/>
      <c r="L56" s="30"/>
      <c r="M56" s="119"/>
    </row>
    <row r="57" spans="1:13">
      <c r="A57" s="506"/>
      <c r="B57" s="31"/>
      <c r="C57" s="554" t="s">
        <v>55</v>
      </c>
      <c r="I57" s="30"/>
      <c r="J57" s="28"/>
      <c r="K57" s="24"/>
      <c r="L57" s="30"/>
      <c r="M57" s="119"/>
    </row>
    <row r="58" spans="1:13">
      <c r="A58" s="506"/>
      <c r="B58" s="31"/>
      <c r="C58" s="553"/>
      <c r="I58" s="30"/>
      <c r="J58" s="28"/>
      <c r="K58" s="24"/>
      <c r="L58" s="30"/>
      <c r="M58" s="119"/>
    </row>
    <row r="59" spans="1:13">
      <c r="A59" s="506"/>
      <c r="B59" s="31"/>
      <c r="C59" s="503" t="s">
        <v>56</v>
      </c>
      <c r="D59" s="504"/>
      <c r="E59" s="504"/>
      <c r="F59" s="504"/>
      <c r="G59" s="504"/>
      <c r="H59" s="110"/>
      <c r="I59" s="30"/>
      <c r="J59" s="28"/>
      <c r="K59" s="24"/>
      <c r="L59" s="30"/>
      <c r="M59" s="119"/>
    </row>
    <row r="60" spans="1:13">
      <c r="A60" s="506"/>
      <c r="B60" s="31"/>
      <c r="C60" s="553"/>
      <c r="I60" s="30"/>
      <c r="J60" s="28"/>
      <c r="K60" s="24"/>
      <c r="L60" s="30"/>
      <c r="M60" s="119"/>
    </row>
    <row r="61" spans="1:13">
      <c r="A61" s="506">
        <v>5</v>
      </c>
      <c r="B61" s="107" t="s">
        <v>57</v>
      </c>
      <c r="C61" s="507" t="s">
        <v>58</v>
      </c>
      <c r="I61" s="30"/>
      <c r="J61" s="28"/>
      <c r="K61" s="24"/>
      <c r="L61" s="30"/>
      <c r="M61" s="119"/>
    </row>
    <row r="62" spans="1:13">
      <c r="A62" s="506">
        <v>5</v>
      </c>
      <c r="B62" s="107" t="s">
        <v>59</v>
      </c>
      <c r="C62" s="104" t="s">
        <v>60</v>
      </c>
      <c r="I62" s="30"/>
      <c r="J62" s="28"/>
      <c r="K62" s="24"/>
      <c r="L62" s="30"/>
      <c r="M62" s="119"/>
    </row>
    <row r="63" spans="1:13">
      <c r="A63" s="506">
        <v>5</v>
      </c>
      <c r="B63" s="107" t="s">
        <v>61</v>
      </c>
      <c r="C63" s="547" t="s">
        <v>24</v>
      </c>
      <c r="I63" s="30" t="str">
        <f>IF(ISBLANK(B63), "", VLOOKUP(B63,[1]LOT_1!$B$10:$M$2032,8, FALSE))</f>
        <v>m2</v>
      </c>
      <c r="J63" s="28">
        <v>32</v>
      </c>
      <c r="L63" s="30"/>
      <c r="M63" s="119" t="str">
        <f t="shared" ref="M63" si="8">IF(ISNUMBER(L63),J63*L63,"")</f>
        <v/>
      </c>
    </row>
    <row r="64" spans="1:13">
      <c r="A64" s="506">
        <v>5</v>
      </c>
      <c r="B64" s="107" t="s">
        <v>206</v>
      </c>
      <c r="C64" s="547" t="s">
        <v>73</v>
      </c>
      <c r="H64" s="109" t="s">
        <v>207</v>
      </c>
      <c r="I64" s="30" t="str">
        <f>IF(ISBLANK(B64), "", VLOOKUP(B64,[1]LOT_1!$B$10:$M$2032,8, FALSE))</f>
        <v>m2</v>
      </c>
      <c r="J64" s="28">
        <v>18</v>
      </c>
      <c r="L64" s="30"/>
      <c r="M64" s="119" t="str">
        <f t="shared" ref="M64" si="9">IF(ISNUMBER(L64),J64*L64,"")</f>
        <v/>
      </c>
    </row>
    <row r="65" spans="1:13">
      <c r="A65" s="506"/>
      <c r="B65" s="31"/>
      <c r="C65" s="553"/>
      <c r="I65" s="30" t="str">
        <f>IF(ISBLANK(B65), "", VLOOKUP(B65,[1]LOT_1!$B$10:$M$2032,8, FALSE))</f>
        <v/>
      </c>
      <c r="J65" s="28"/>
      <c r="L65" s="30"/>
      <c r="M65" s="119" t="str">
        <f t="shared" ref="M65:M101" si="10">IF(ISNUMBER(L65),J65*L65,"")</f>
        <v/>
      </c>
    </row>
    <row r="66" spans="1:13">
      <c r="A66" s="506">
        <v>5</v>
      </c>
      <c r="B66" s="107" t="s">
        <v>64</v>
      </c>
      <c r="C66" s="104" t="s">
        <v>65</v>
      </c>
      <c r="I66" s="30"/>
      <c r="J66" s="28"/>
      <c r="L66" s="30"/>
      <c r="M66" s="119"/>
    </row>
    <row r="67" spans="1:13">
      <c r="A67" s="506">
        <v>5</v>
      </c>
      <c r="B67" s="107" t="s">
        <v>66</v>
      </c>
      <c r="C67" s="547" t="s">
        <v>24</v>
      </c>
      <c r="I67" s="30" t="str">
        <f>IF(ISBLANK(B67), "", VLOOKUP(B67,[1]LOT_1!$B$10:$M$2032,8, FALSE))</f>
        <v>m2</v>
      </c>
      <c r="J67" s="28">
        <v>81</v>
      </c>
      <c r="L67" s="30"/>
      <c r="M67" s="119" t="str">
        <f t="shared" si="10"/>
        <v/>
      </c>
    </row>
    <row r="68" spans="1:13">
      <c r="A68" s="506"/>
      <c r="B68" s="31"/>
      <c r="C68" s="553"/>
      <c r="I68" s="30" t="str">
        <f>IF(ISBLANK(B68), "", VLOOKUP(B68,[1]LOT_1!$B$10:$M$2032,8, FALSE))</f>
        <v/>
      </c>
      <c r="J68" s="28"/>
      <c r="L68" s="30"/>
      <c r="M68" s="119" t="str">
        <f t="shared" si="10"/>
        <v/>
      </c>
    </row>
    <row r="69" spans="1:13">
      <c r="A69" s="506">
        <v>5</v>
      </c>
      <c r="B69" s="107" t="s">
        <v>67</v>
      </c>
      <c r="C69" s="507" t="s">
        <v>68</v>
      </c>
      <c r="I69" s="30"/>
      <c r="J69" s="28"/>
      <c r="L69" s="30"/>
      <c r="M69" s="119"/>
    </row>
    <row r="70" spans="1:13">
      <c r="A70" s="511">
        <v>5</v>
      </c>
      <c r="B70" s="355" t="s">
        <v>74</v>
      </c>
      <c r="C70" s="514" t="s">
        <v>75</v>
      </c>
      <c r="I70" s="30"/>
      <c r="J70" s="28"/>
      <c r="L70" s="30"/>
      <c r="M70" s="119"/>
    </row>
    <row r="71" spans="1:13">
      <c r="A71" s="511">
        <v>5</v>
      </c>
      <c r="B71" s="355" t="s">
        <v>76</v>
      </c>
      <c r="C71" s="516" t="s">
        <v>24</v>
      </c>
      <c r="H71" s="109" t="s">
        <v>208</v>
      </c>
      <c r="I71" s="30" t="str">
        <f>IF(ISBLANK(B71), "", VLOOKUP(B71,[1]LOT_1!$B$10:$M$2032,8, FALSE))</f>
        <v>m2</v>
      </c>
      <c r="J71" s="28">
        <v>50</v>
      </c>
      <c r="L71" s="30"/>
      <c r="M71" s="119" t="str">
        <f t="shared" si="10"/>
        <v/>
      </c>
    </row>
    <row r="72" spans="1:13">
      <c r="A72" s="506"/>
      <c r="B72" s="31"/>
      <c r="C72" s="553"/>
      <c r="I72" s="30" t="str">
        <f>IF(ISBLANK(B72), "", VLOOKUP(B72,[1]LOT_1!$B$10:$M$2032,8, FALSE))</f>
        <v/>
      </c>
      <c r="J72" s="28"/>
      <c r="L72" s="30"/>
      <c r="M72" s="119" t="str">
        <f t="shared" si="10"/>
        <v/>
      </c>
    </row>
    <row r="73" spans="1:13">
      <c r="A73" s="511">
        <v>5</v>
      </c>
      <c r="B73" s="355" t="s">
        <v>93</v>
      </c>
      <c r="C73" s="536" t="s">
        <v>94</v>
      </c>
      <c r="I73" s="30"/>
      <c r="J73" s="28"/>
      <c r="L73" s="30"/>
      <c r="M73" s="119"/>
    </row>
    <row r="74" spans="1:13">
      <c r="A74" s="511">
        <v>5</v>
      </c>
      <c r="B74" s="355" t="s">
        <v>195</v>
      </c>
      <c r="C74" s="530" t="s">
        <v>96</v>
      </c>
      <c r="I74" s="30"/>
      <c r="J74" s="28"/>
      <c r="L74" s="30"/>
      <c r="M74" s="119"/>
    </row>
    <row r="75" spans="1:13">
      <c r="A75" s="511">
        <v>5</v>
      </c>
      <c r="B75" s="355" t="s">
        <v>196</v>
      </c>
      <c r="C75" s="529" t="s">
        <v>98</v>
      </c>
      <c r="I75" s="30" t="str">
        <f>IF(ISBLANK(B75), "", VLOOKUP(B75,[1]LOT_1!$B$10:$M$2032,8, FALSE))</f>
        <v>U</v>
      </c>
      <c r="J75" s="28">
        <v>2</v>
      </c>
      <c r="L75" s="30"/>
      <c r="M75" s="119" t="str">
        <f t="shared" si="10"/>
        <v/>
      </c>
    </row>
    <row r="76" spans="1:13">
      <c r="A76" s="511">
        <v>5</v>
      </c>
      <c r="B76" s="355" t="s">
        <v>197</v>
      </c>
      <c r="C76" s="529" t="s">
        <v>100</v>
      </c>
      <c r="I76" s="30" t="str">
        <f>IF(ISBLANK(B76), "", VLOOKUP(B76,[1]LOT_1!$B$10:$M$2032,8, FALSE))</f>
        <v>U</v>
      </c>
      <c r="J76" s="28">
        <v>1</v>
      </c>
      <c r="L76" s="30"/>
      <c r="M76" s="119" t="str">
        <f t="shared" si="10"/>
        <v/>
      </c>
    </row>
    <row r="77" spans="1:13">
      <c r="A77" s="506"/>
      <c r="B77" s="113"/>
      <c r="C77" s="549"/>
      <c r="I77" s="30"/>
      <c r="J77" s="28"/>
      <c r="L77" s="30"/>
      <c r="M77" s="119"/>
    </row>
    <row r="78" spans="1:13">
      <c r="A78" s="511">
        <v>5</v>
      </c>
      <c r="B78" s="355" t="s">
        <v>174</v>
      </c>
      <c r="C78" s="530" t="s">
        <v>102</v>
      </c>
      <c r="I78" s="30"/>
      <c r="J78" s="28"/>
      <c r="L78" s="30"/>
      <c r="M78" s="119"/>
    </row>
    <row r="79" spans="1:13">
      <c r="A79" s="511">
        <v>5</v>
      </c>
      <c r="B79" s="355" t="s">
        <v>177</v>
      </c>
      <c r="C79" s="529" t="s">
        <v>98</v>
      </c>
      <c r="I79" s="30" t="str">
        <f>IF(ISBLANK(B79), "", VLOOKUP(B79,[1]LOT_1!$B$10:$M$2032,8, FALSE))</f>
        <v>U</v>
      </c>
      <c r="J79" s="28">
        <v>5</v>
      </c>
      <c r="L79" s="30"/>
      <c r="M79" s="119" t="str">
        <f t="shared" si="10"/>
        <v/>
      </c>
    </row>
    <row r="80" spans="1:13">
      <c r="A80" s="506"/>
      <c r="B80" s="31"/>
      <c r="C80" s="553"/>
      <c r="I80" s="30" t="str">
        <f>IF(ISBLANK(B80), "", VLOOKUP(B80,[1]LOT_1!$B$10:$M$2032,8, FALSE))</f>
        <v/>
      </c>
      <c r="J80" s="28"/>
      <c r="L80" s="30"/>
      <c r="M80" s="119" t="str">
        <f t="shared" si="10"/>
        <v/>
      </c>
    </row>
    <row r="81" spans="1:13">
      <c r="A81" s="511">
        <v>5</v>
      </c>
      <c r="B81" s="355" t="s">
        <v>109</v>
      </c>
      <c r="C81" s="514" t="s">
        <v>110</v>
      </c>
      <c r="I81" s="30"/>
      <c r="J81" s="28"/>
      <c r="L81" s="30"/>
      <c r="M81" s="119"/>
    </row>
    <row r="82" spans="1:13">
      <c r="A82" s="511">
        <v>5</v>
      </c>
      <c r="B82" s="355" t="s">
        <v>111</v>
      </c>
      <c r="C82" s="529" t="s">
        <v>98</v>
      </c>
      <c r="H82" s="109" t="s">
        <v>210</v>
      </c>
      <c r="I82" s="30" t="str">
        <f>IF(ISBLANK(B82), "", VLOOKUP(B82,[1]LOT_1!$B$10:$M$2032,8, FALSE))</f>
        <v>U</v>
      </c>
      <c r="J82" s="28">
        <v>1</v>
      </c>
      <c r="L82" s="30"/>
      <c r="M82" s="119" t="str">
        <f t="shared" si="10"/>
        <v/>
      </c>
    </row>
    <row r="83" spans="1:13">
      <c r="A83" s="506"/>
      <c r="B83" s="31"/>
      <c r="C83" s="553"/>
      <c r="I83" s="30" t="str">
        <f>IF(ISBLANK(B83), "", VLOOKUP(B83,[1]LOT_1!$B$10:$M$2032,8, FALSE))</f>
        <v/>
      </c>
      <c r="J83" s="28"/>
      <c r="L83" s="30"/>
      <c r="M83" s="119" t="str">
        <f t="shared" si="10"/>
        <v/>
      </c>
    </row>
    <row r="84" spans="1:13">
      <c r="A84" s="511">
        <v>5</v>
      </c>
      <c r="B84" s="355" t="s">
        <v>112</v>
      </c>
      <c r="C84" s="514" t="s">
        <v>113</v>
      </c>
      <c r="I84" s="30"/>
      <c r="J84" s="28"/>
      <c r="L84" s="30"/>
      <c r="M84" s="119"/>
    </row>
    <row r="85" spans="1:13">
      <c r="A85" s="511">
        <v>5</v>
      </c>
      <c r="B85" s="355" t="s">
        <v>114</v>
      </c>
      <c r="C85" s="529" t="s">
        <v>98</v>
      </c>
      <c r="I85" s="30" t="str">
        <f>IF(ISBLANK(B85), "", VLOOKUP(B85,[1]LOT_1!$B$10:$M$2032,8, FALSE))</f>
        <v>U</v>
      </c>
      <c r="J85" s="28">
        <v>3</v>
      </c>
      <c r="L85" s="30"/>
      <c r="M85" s="119" t="str">
        <f t="shared" si="10"/>
        <v/>
      </c>
    </row>
    <row r="86" spans="1:13">
      <c r="A86" s="511">
        <v>5</v>
      </c>
      <c r="B86" s="355" t="s">
        <v>115</v>
      </c>
      <c r="C86" s="529" t="s">
        <v>100</v>
      </c>
      <c r="I86" s="30" t="str">
        <f>IF(ISBLANK(B86), "", VLOOKUP(B86,[1]LOT_1!$B$10:$M$2032,8, FALSE))</f>
        <v>U</v>
      </c>
      <c r="J86" s="28">
        <v>1</v>
      </c>
      <c r="L86" s="30"/>
      <c r="M86" s="119" t="str">
        <f t="shared" si="10"/>
        <v/>
      </c>
    </row>
    <row r="87" spans="1:13">
      <c r="A87" s="506"/>
      <c r="B87" s="31"/>
      <c r="C87" s="553"/>
      <c r="I87" s="30" t="str">
        <f>IF(ISBLANK(B87), "", VLOOKUP(B87,[1]LOT_1!$B$10:$M$2032,8, FALSE))</f>
        <v/>
      </c>
      <c r="J87" s="28"/>
      <c r="L87" s="30"/>
      <c r="M87" s="119" t="str">
        <f t="shared" si="10"/>
        <v/>
      </c>
    </row>
    <row r="88" spans="1:13">
      <c r="A88" s="511">
        <v>5</v>
      </c>
      <c r="B88" s="355" t="s">
        <v>116</v>
      </c>
      <c r="C88" s="514" t="s">
        <v>595</v>
      </c>
      <c r="I88" s="30" t="str">
        <f>IF(ISBLANK(B88), "", VLOOKUP(B88,[1]LOT_1!$B$10:$M$2032,8, FALSE))</f>
        <v>U</v>
      </c>
      <c r="J88" s="28">
        <v>1</v>
      </c>
      <c r="L88" s="30"/>
      <c r="M88" s="119" t="str">
        <f t="shared" si="10"/>
        <v/>
      </c>
    </row>
    <row r="89" spans="1:13">
      <c r="A89" s="506"/>
      <c r="B89" s="31"/>
      <c r="C89" s="553"/>
      <c r="I89" s="30" t="str">
        <f>IF(ISBLANK(B89), "", VLOOKUP(B89,[1]LOT_1!$B$10:$M$2032,8, FALSE))</f>
        <v/>
      </c>
      <c r="J89" s="28"/>
      <c r="L89" s="30"/>
      <c r="M89" s="119" t="str">
        <f t="shared" si="10"/>
        <v/>
      </c>
    </row>
    <row r="90" spans="1:13">
      <c r="A90" s="511">
        <v>5</v>
      </c>
      <c r="B90" s="355" t="s">
        <v>139</v>
      </c>
      <c r="C90" s="548" t="s">
        <v>140</v>
      </c>
      <c r="I90" s="30"/>
      <c r="J90" s="28"/>
      <c r="L90" s="30"/>
      <c r="M90" s="119"/>
    </row>
    <row r="91" spans="1:13">
      <c r="A91" s="511">
        <v>5</v>
      </c>
      <c r="B91" s="355" t="s">
        <v>141</v>
      </c>
      <c r="C91" s="530" t="s">
        <v>142</v>
      </c>
      <c r="I91" s="30" t="str">
        <f>IF(ISBLANK(B91), "", VLOOKUP(B91,[1]LOT_1!$B$10:$M$2032,8, FALSE))</f>
        <v>m2</v>
      </c>
      <c r="J91" s="28">
        <v>150</v>
      </c>
      <c r="L91" s="30"/>
      <c r="M91" s="119" t="str">
        <f t="shared" si="10"/>
        <v/>
      </c>
    </row>
    <row r="92" spans="1:13">
      <c r="A92" s="506"/>
      <c r="B92" s="31"/>
      <c r="C92" s="553"/>
      <c r="I92" s="30"/>
      <c r="J92" s="28"/>
      <c r="L92" s="30"/>
      <c r="M92" s="119"/>
    </row>
    <row r="93" spans="1:13">
      <c r="A93" s="511">
        <v>5</v>
      </c>
      <c r="B93" s="355" t="s">
        <v>147</v>
      </c>
      <c r="C93" s="548" t="s">
        <v>148</v>
      </c>
      <c r="I93" s="30"/>
      <c r="J93" s="28"/>
      <c r="L93" s="30"/>
      <c r="M93" s="119"/>
    </row>
    <row r="94" spans="1:13">
      <c r="A94" s="511">
        <v>5</v>
      </c>
      <c r="B94" s="355" t="s">
        <v>149</v>
      </c>
      <c r="C94" s="530" t="s">
        <v>150</v>
      </c>
      <c r="I94" s="30" t="str">
        <f>IF(ISBLANK(B94), "", VLOOKUP(B94,[1]LOT_1!$B$10:$M$2032,8, FALSE))</f>
        <v>U</v>
      </c>
      <c r="J94" s="28">
        <v>28</v>
      </c>
      <c r="L94" s="30"/>
      <c r="M94" s="119" t="str">
        <f t="shared" si="10"/>
        <v/>
      </c>
    </row>
    <row r="95" spans="1:13">
      <c r="A95" s="511">
        <v>5</v>
      </c>
      <c r="B95" s="355" t="s">
        <v>151</v>
      </c>
      <c r="C95" s="530" t="s">
        <v>152</v>
      </c>
      <c r="I95" s="30" t="str">
        <f>IF(ISBLANK(B95), "", VLOOKUP(B95,[1]LOT_1!$B$10:$M$2032,8, FALSE))</f>
        <v>U</v>
      </c>
      <c r="J95" s="28">
        <v>4</v>
      </c>
      <c r="L95" s="30"/>
      <c r="M95" s="119" t="str">
        <f t="shared" si="10"/>
        <v/>
      </c>
    </row>
    <row r="96" spans="1:13">
      <c r="A96" s="511">
        <v>5</v>
      </c>
      <c r="B96" s="355" t="s">
        <v>153</v>
      </c>
      <c r="C96" s="530" t="s">
        <v>154</v>
      </c>
      <c r="I96" s="30" t="str">
        <f>IF(ISBLANK(B96), "", VLOOKUP(B96,[1]LOT_1!$B$10:$M$2032,8, FALSE))</f>
        <v>U</v>
      </c>
      <c r="J96" s="28">
        <v>6</v>
      </c>
      <c r="L96" s="30"/>
      <c r="M96" s="119" t="str">
        <f t="shared" si="10"/>
        <v/>
      </c>
    </row>
    <row r="97" spans="1:13">
      <c r="A97" s="511">
        <v>5</v>
      </c>
      <c r="B97" s="355" t="s">
        <v>155</v>
      </c>
      <c r="C97" s="530" t="s">
        <v>156</v>
      </c>
      <c r="D97" s="146"/>
      <c r="H97" s="33"/>
      <c r="I97" s="30" t="str">
        <f>IF(ISBLANK(B97), "", VLOOKUP(B97,[1]LOT_1!$B$10:$M$2032,8, FALSE))</f>
        <v>U</v>
      </c>
      <c r="J97" s="28">
        <v>4</v>
      </c>
      <c r="L97" s="30"/>
      <c r="M97" s="119" t="str">
        <f t="shared" si="10"/>
        <v/>
      </c>
    </row>
    <row r="98" spans="1:13">
      <c r="A98" s="506"/>
      <c r="B98" s="107"/>
      <c r="C98" s="547"/>
      <c r="D98" s="146"/>
      <c r="H98" s="305"/>
      <c r="I98" s="30"/>
      <c r="J98" s="28"/>
      <c r="L98" s="30"/>
      <c r="M98" s="119"/>
    </row>
    <row r="99" spans="1:13">
      <c r="A99" s="511">
        <v>5</v>
      </c>
      <c r="B99" s="355" t="s">
        <v>157</v>
      </c>
      <c r="C99" s="548" t="s">
        <v>158</v>
      </c>
      <c r="D99" s="146"/>
      <c r="H99" s="305"/>
      <c r="I99" s="30"/>
      <c r="J99" s="28"/>
      <c r="L99" s="30"/>
      <c r="M99" s="119"/>
    </row>
    <row r="100" spans="1:13">
      <c r="A100" s="511">
        <v>5</v>
      </c>
      <c r="B100" s="355" t="s">
        <v>159</v>
      </c>
      <c r="C100" s="530" t="s">
        <v>160</v>
      </c>
      <c r="D100" s="146"/>
      <c r="H100" s="305"/>
      <c r="I100" s="30" t="str">
        <f>IF(ISBLANK(B100), "", VLOOKUP(B100,[1]LOT_1!$B$10:$M$2032,8, FALSE))</f>
        <v>m2</v>
      </c>
      <c r="J100" s="28">
        <v>8</v>
      </c>
      <c r="L100" s="30"/>
      <c r="M100" s="119" t="str">
        <f t="shared" si="10"/>
        <v/>
      </c>
    </row>
    <row r="101" spans="1:13">
      <c r="A101" s="511">
        <v>5</v>
      </c>
      <c r="B101" s="355" t="s">
        <v>161</v>
      </c>
      <c r="C101" s="530" t="s">
        <v>162</v>
      </c>
      <c r="I101" s="30" t="str">
        <f>IF(ISBLANK(B101), "", VLOOKUP(B101,[1]LOT_1!$B$10:$M$2032,8, FALSE))</f>
        <v>m3</v>
      </c>
      <c r="J101" s="28">
        <v>1</v>
      </c>
      <c r="L101" s="30"/>
      <c r="M101" s="119" t="str">
        <f t="shared" si="10"/>
        <v/>
      </c>
    </row>
    <row r="102" spans="1:13" ht="15.75" thickBot="1">
      <c r="A102" s="537"/>
      <c r="B102" s="26"/>
      <c r="I102" s="30"/>
      <c r="J102" s="28"/>
      <c r="K102" s="24"/>
      <c r="L102" s="30"/>
      <c r="M102" s="119"/>
    </row>
    <row r="103" spans="1:13" ht="15.75" thickBot="1">
      <c r="A103" s="628" t="s">
        <v>23</v>
      </c>
      <c r="B103" s="629"/>
      <c r="C103" s="629"/>
      <c r="D103" s="629"/>
      <c r="E103" s="629"/>
      <c r="F103" s="629"/>
      <c r="G103" s="629"/>
      <c r="H103" s="629"/>
      <c r="I103" s="629"/>
      <c r="J103" s="630"/>
      <c r="K103" s="538"/>
      <c r="L103" s="631">
        <f>SUM(M17:M102)</f>
        <v>0</v>
      </c>
      <c r="M103" s="632"/>
    </row>
  </sheetData>
  <mergeCells count="3">
    <mergeCell ref="L103:M103"/>
    <mergeCell ref="A13:M13"/>
    <mergeCell ref="A103:J103"/>
  </mergeCells>
  <pageMargins left="0.70000000000000007" right="0.70000000000000007" top="0.75" bottom="0.75" header="0.30000000000000004" footer="0.30000000000000004"/>
  <pageSetup paperSize="9" scale="58" fitToHeight="0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FF6AE-6A61-4B90-BFDD-3ED311FA63C7}">
  <dimension ref="A1:M25"/>
  <sheetViews>
    <sheetView view="pageBreakPreview" zoomScale="90" zoomScaleNormal="100" zoomScaleSheetLayoutView="90" workbookViewId="0">
      <selection activeCell="L22" sqref="L22"/>
    </sheetView>
  </sheetViews>
  <sheetFormatPr baseColWidth="10" defaultRowHeight="15"/>
  <cols>
    <col min="1" max="1" width="11.42578125" customWidth="1"/>
    <col min="2" max="2" width="11.42578125" style="301"/>
    <col min="17" max="17" width="12.28515625" bestFit="1" customWidth="1"/>
  </cols>
  <sheetData>
    <row r="1" spans="1:13" ht="15.75">
      <c r="A1" s="471" t="s">
        <v>0</v>
      </c>
      <c r="B1" s="477"/>
      <c r="C1" s="473"/>
      <c r="D1" s="473" t="s">
        <v>1</v>
      </c>
      <c r="E1" s="474"/>
      <c r="F1" s="472"/>
      <c r="G1" s="475"/>
      <c r="H1" s="472"/>
      <c r="I1" s="477"/>
      <c r="J1" s="477"/>
      <c r="K1" s="477"/>
      <c r="L1" s="477"/>
      <c r="M1" s="478"/>
    </row>
    <row r="2" spans="1:13" ht="15.75">
      <c r="A2" s="479" t="s">
        <v>2</v>
      </c>
      <c r="B2" s="485"/>
      <c r="C2" s="481"/>
      <c r="D2" s="481" t="s">
        <v>656</v>
      </c>
      <c r="E2" s="482"/>
      <c r="F2" s="480"/>
      <c r="G2" s="483"/>
      <c r="H2" s="480"/>
      <c r="I2" s="485"/>
      <c r="J2" s="485"/>
      <c r="K2" s="485"/>
      <c r="L2" s="485"/>
      <c r="M2" s="486"/>
    </row>
    <row r="3" spans="1:13" ht="15.75">
      <c r="A3" s="487" t="s">
        <v>3</v>
      </c>
      <c r="B3" s="9"/>
      <c r="C3" s="6"/>
      <c r="D3" s="6" t="s">
        <v>4</v>
      </c>
      <c r="E3" s="7"/>
      <c r="F3" s="5"/>
      <c r="G3" s="8"/>
      <c r="H3" s="5"/>
      <c r="I3" s="9"/>
      <c r="J3" s="9"/>
      <c r="K3" s="9"/>
      <c r="L3" s="9"/>
      <c r="M3" s="488"/>
    </row>
    <row r="4" spans="1:13" ht="15.75">
      <c r="A4" s="489"/>
      <c r="B4" s="4"/>
      <c r="C4" s="10"/>
      <c r="D4" s="11" t="s">
        <v>5</v>
      </c>
      <c r="E4" s="2"/>
      <c r="F4" s="1"/>
      <c r="G4" s="3"/>
      <c r="H4" s="1"/>
      <c r="I4" s="4"/>
      <c r="J4" s="4"/>
      <c r="K4" s="4"/>
      <c r="L4" s="4"/>
      <c r="M4" s="490"/>
    </row>
    <row r="5" spans="1:13" ht="15.75">
      <c r="A5" s="479" t="s">
        <v>6</v>
      </c>
      <c r="B5" s="485"/>
      <c r="C5" s="481"/>
      <c r="D5" s="491" t="s">
        <v>7</v>
      </c>
      <c r="E5" s="482"/>
      <c r="F5" s="480"/>
      <c r="G5" s="483"/>
      <c r="H5" s="480"/>
      <c r="I5" s="485"/>
      <c r="J5" s="485"/>
      <c r="K5" s="485"/>
      <c r="L5" s="485"/>
      <c r="M5" s="486"/>
    </row>
    <row r="6" spans="1:13" ht="15.75">
      <c r="A6" s="479"/>
      <c r="B6" s="485"/>
      <c r="C6" s="481"/>
      <c r="D6" s="491" t="s">
        <v>8</v>
      </c>
      <c r="E6" s="482"/>
      <c r="F6" s="480"/>
      <c r="G6" s="483"/>
      <c r="H6" s="480"/>
      <c r="I6" s="485"/>
      <c r="J6" s="485"/>
      <c r="K6" s="485"/>
      <c r="L6" s="485"/>
      <c r="M6" s="486"/>
    </row>
    <row r="7" spans="1:13" ht="15.75">
      <c r="A7" s="487"/>
      <c r="B7" s="9"/>
      <c r="C7" s="12"/>
      <c r="D7" s="491" t="s">
        <v>9</v>
      </c>
      <c r="E7" s="7"/>
      <c r="F7" s="5"/>
      <c r="G7" s="8"/>
      <c r="H7" s="5"/>
      <c r="I7" s="9"/>
      <c r="J7" s="9"/>
      <c r="K7" s="9"/>
      <c r="L7" s="9"/>
      <c r="M7" s="488"/>
    </row>
    <row r="8" spans="1:13" ht="15.75">
      <c r="A8" s="492" t="s">
        <v>10</v>
      </c>
      <c r="B8" s="4"/>
      <c r="C8" s="10"/>
      <c r="D8" s="10" t="s">
        <v>11</v>
      </c>
      <c r="E8" s="2"/>
      <c r="F8" s="1"/>
      <c r="G8" s="3"/>
      <c r="H8" s="1"/>
      <c r="I8" s="4"/>
      <c r="J8" s="4"/>
      <c r="K8" s="4"/>
      <c r="L8" s="4"/>
      <c r="M8" s="490"/>
    </row>
    <row r="9" spans="1:13" ht="15.75">
      <c r="A9" s="479"/>
      <c r="B9" s="485"/>
      <c r="C9" s="481"/>
      <c r="D9" s="481" t="s">
        <v>12</v>
      </c>
      <c r="E9" s="482"/>
      <c r="F9" s="480"/>
      <c r="G9" s="483"/>
      <c r="H9" s="480"/>
      <c r="I9" s="485"/>
      <c r="J9" s="485"/>
      <c r="K9" s="485"/>
      <c r="L9" s="485"/>
      <c r="M9" s="486"/>
    </row>
    <row r="10" spans="1:13" ht="15.75">
      <c r="A10" s="479"/>
      <c r="B10" s="485"/>
      <c r="C10" s="481"/>
      <c r="D10" s="481" t="s">
        <v>13</v>
      </c>
      <c r="E10" s="493"/>
      <c r="F10" s="480"/>
      <c r="G10" s="483"/>
      <c r="H10" s="480"/>
      <c r="I10" s="485"/>
      <c r="J10" s="485"/>
      <c r="K10" s="485"/>
      <c r="L10" s="485"/>
      <c r="M10" s="494"/>
    </row>
    <row r="11" spans="1:13" ht="15.75">
      <c r="A11" s="487"/>
      <c r="B11" s="9"/>
      <c r="C11" s="6"/>
      <c r="D11" s="6" t="s">
        <v>14</v>
      </c>
      <c r="E11" s="7"/>
      <c r="F11" s="5"/>
      <c r="G11" s="8"/>
      <c r="H11" s="5"/>
      <c r="I11" s="9"/>
      <c r="J11" s="9"/>
      <c r="K11" s="9"/>
      <c r="L11" s="9"/>
      <c r="M11" s="488"/>
    </row>
    <row r="12" spans="1:13" ht="15.75">
      <c r="A12" s="492"/>
      <c r="B12" s="4"/>
      <c r="C12" s="10"/>
      <c r="D12" s="10"/>
      <c r="E12" s="2"/>
      <c r="F12" s="1"/>
      <c r="G12" s="3"/>
      <c r="H12" s="1"/>
      <c r="I12" s="4"/>
      <c r="J12" s="4"/>
      <c r="K12" s="4"/>
      <c r="L12" s="4"/>
      <c r="M12" s="490"/>
    </row>
    <row r="13" spans="1:13" ht="34.5" customHeight="1">
      <c r="A13" s="625" t="s">
        <v>666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579"/>
      <c r="C14" s="80"/>
      <c r="D14" s="80"/>
      <c r="E14" s="81"/>
      <c r="F14" s="81"/>
      <c r="G14" s="81"/>
      <c r="H14" s="544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13" t="s">
        <v>16</v>
      </c>
      <c r="C15" s="14" t="s">
        <v>17</v>
      </c>
      <c r="D15" s="15"/>
      <c r="E15" s="15"/>
      <c r="F15" s="15"/>
      <c r="G15" s="15"/>
      <c r="H15" s="16"/>
      <c r="I15" s="17" t="s">
        <v>18</v>
      </c>
      <c r="J15" s="18" t="s">
        <v>19</v>
      </c>
      <c r="K15" s="18" t="s">
        <v>632</v>
      </c>
      <c r="L15" s="19" t="s">
        <v>633</v>
      </c>
      <c r="M15" s="542" t="s">
        <v>201</v>
      </c>
    </row>
    <row r="16" spans="1:13" ht="15.75" thickBot="1">
      <c r="A16" s="313"/>
      <c r="B16" s="501"/>
      <c r="C16" s="20"/>
      <c r="D16" s="268"/>
      <c r="E16" s="268"/>
      <c r="F16" s="268"/>
      <c r="G16" s="268"/>
      <c r="H16" s="21"/>
      <c r="I16" s="22"/>
      <c r="J16" s="23"/>
      <c r="K16" s="421"/>
      <c r="L16" s="25"/>
      <c r="M16" s="119"/>
    </row>
    <row r="17" spans="1:13" ht="15.75" thickBot="1">
      <c r="A17" s="313"/>
      <c r="B17" s="501"/>
      <c r="C17" s="59" t="s">
        <v>43</v>
      </c>
      <c r="D17" s="63"/>
      <c r="E17" s="63"/>
      <c r="F17" s="63"/>
      <c r="G17" s="63"/>
      <c r="H17" s="64"/>
      <c r="I17" s="22"/>
      <c r="J17" s="28"/>
      <c r="K17" s="421"/>
      <c r="L17" s="29"/>
      <c r="M17" s="119"/>
    </row>
    <row r="18" spans="1:13">
      <c r="A18" s="313"/>
      <c r="B18" s="34"/>
      <c r="C18" s="62"/>
      <c r="D18" s="268"/>
      <c r="E18" s="268"/>
      <c r="F18" s="268"/>
      <c r="G18" s="268"/>
      <c r="H18" s="21"/>
      <c r="I18" s="22"/>
      <c r="J18" s="28"/>
      <c r="K18" s="421"/>
      <c r="L18" s="29"/>
      <c r="M18" s="119"/>
    </row>
    <row r="19" spans="1:13">
      <c r="A19" s="313"/>
      <c r="B19" s="34"/>
      <c r="C19" s="545" t="s">
        <v>44</v>
      </c>
      <c r="D19" s="546"/>
      <c r="E19" s="546"/>
      <c r="F19" s="546"/>
      <c r="G19" s="546"/>
      <c r="H19" s="102"/>
      <c r="I19" s="22"/>
      <c r="J19" s="28"/>
      <c r="K19" s="421"/>
      <c r="L19" s="29"/>
      <c r="M19" s="119"/>
    </row>
    <row r="20" spans="1:13">
      <c r="A20" s="313"/>
      <c r="B20" s="34"/>
      <c r="C20" s="105"/>
      <c r="D20" s="104"/>
      <c r="E20" s="104"/>
      <c r="F20" s="104"/>
      <c r="G20" s="104"/>
      <c r="H20" s="106"/>
      <c r="I20" s="22"/>
      <c r="J20" s="28"/>
      <c r="K20" s="421"/>
      <c r="L20" s="29"/>
      <c r="M20" s="119"/>
    </row>
    <row r="21" spans="1:13">
      <c r="A21" s="600">
        <v>1</v>
      </c>
      <c r="B21" s="355" t="s">
        <v>203</v>
      </c>
      <c r="C21" s="564" t="s">
        <v>250</v>
      </c>
      <c r="D21" s="104"/>
      <c r="E21" s="104"/>
      <c r="F21" s="104"/>
      <c r="G21" s="104"/>
      <c r="H21" s="106"/>
      <c r="I21" s="108"/>
      <c r="J21" s="28"/>
      <c r="K21" s="422"/>
      <c r="L21" s="108"/>
      <c r="M21" s="119"/>
    </row>
    <row r="22" spans="1:13">
      <c r="A22" s="600">
        <v>1</v>
      </c>
      <c r="B22" s="355" t="s">
        <v>241</v>
      </c>
      <c r="C22" s="104" t="s">
        <v>251</v>
      </c>
      <c r="D22" s="104"/>
      <c r="E22" s="104"/>
      <c r="F22" s="104"/>
      <c r="G22" s="104"/>
      <c r="H22" s="106"/>
      <c r="I22" s="108" t="str">
        <f>IF(ISBLANK(B22), "", VLOOKUP(B22,[1]LOT_1!$B$10:$M$2032,8, FALSE))</f>
        <v>ens</v>
      </c>
      <c r="J22" s="28">
        <v>1</v>
      </c>
      <c r="K22" s="422"/>
      <c r="L22" s="108"/>
      <c r="M22" s="119" t="str">
        <f t="shared" ref="M22" si="0">IF(ISNUMBER(L22),J22*L22,"")</f>
        <v/>
      </c>
    </row>
    <row r="23" spans="1:13">
      <c r="A23" s="313"/>
      <c r="B23" s="34"/>
      <c r="C23" s="307"/>
      <c r="D23" s="104"/>
      <c r="E23" s="104"/>
      <c r="F23" s="104"/>
      <c r="G23" s="104"/>
      <c r="H23" s="106"/>
      <c r="I23" s="22"/>
      <c r="J23" s="28"/>
      <c r="K23" s="421"/>
      <c r="L23" s="29"/>
      <c r="M23" s="119"/>
    </row>
    <row r="24" spans="1:13" ht="15.75" thickBot="1">
      <c r="A24" s="313"/>
      <c r="B24" s="26"/>
      <c r="C24" s="124"/>
      <c r="H24" s="111"/>
      <c r="I24" s="22"/>
      <c r="J24" s="28"/>
      <c r="K24" s="470"/>
      <c r="L24" s="30" t="str">
        <f>IF(ISBLANK(B24), "", VLOOKUP(B24,[1]LOT_1!$B$10:$M$2032,11, FALSE))</f>
        <v/>
      </c>
      <c r="M24" s="119"/>
    </row>
    <row r="25" spans="1:13" ht="15.75" thickBot="1">
      <c r="A25" s="628" t="s">
        <v>23</v>
      </c>
      <c r="B25" s="629"/>
      <c r="C25" s="629"/>
      <c r="D25" s="629"/>
      <c r="E25" s="629"/>
      <c r="F25" s="629"/>
      <c r="G25" s="629"/>
      <c r="H25" s="629"/>
      <c r="I25" s="629"/>
      <c r="J25" s="630"/>
      <c r="K25" s="592"/>
      <c r="L25" s="631">
        <f>SUM(M16:M24)</f>
        <v>0</v>
      </c>
      <c r="M25" s="632"/>
    </row>
  </sheetData>
  <mergeCells count="3">
    <mergeCell ref="A13:M13"/>
    <mergeCell ref="L25:M25"/>
    <mergeCell ref="A25:J25"/>
  </mergeCells>
  <pageMargins left="0.70000000000000007" right="0.70000000000000007" top="0.75" bottom="0.75" header="0.30000000000000004" footer="0.30000000000000004"/>
  <pageSetup paperSize="9" scale="5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7B671-0B66-4C76-896F-C18C86D1374F}">
  <dimension ref="A1:Q192"/>
  <sheetViews>
    <sheetView view="pageBreakPreview" topLeftCell="A164" zoomScale="90" zoomScaleNormal="100" zoomScaleSheetLayoutView="90" workbookViewId="0">
      <selection activeCell="L22" sqref="L22:L190"/>
    </sheetView>
  </sheetViews>
  <sheetFormatPr baseColWidth="10" defaultRowHeight="15"/>
  <cols>
    <col min="1" max="1" width="11.42578125" customWidth="1"/>
    <col min="2" max="2" width="11.42578125" style="301"/>
    <col min="13" max="13" width="12.7109375" customWidth="1"/>
    <col min="17" max="17" width="12.28515625" bestFit="1" customWidth="1"/>
  </cols>
  <sheetData>
    <row r="1" spans="1:13" ht="15.75">
      <c r="A1" s="471" t="s">
        <v>0</v>
      </c>
      <c r="B1" s="477"/>
      <c r="C1" s="473"/>
      <c r="D1" s="473" t="s">
        <v>1</v>
      </c>
      <c r="E1" s="474"/>
      <c r="F1" s="472"/>
      <c r="G1" s="475"/>
      <c r="H1" s="472"/>
      <c r="I1" s="477"/>
      <c r="J1" s="477"/>
      <c r="K1" s="477"/>
      <c r="L1" s="477"/>
      <c r="M1" s="478"/>
    </row>
    <row r="2" spans="1:13" ht="15.75">
      <c r="A2" s="479" t="s">
        <v>2</v>
      </c>
      <c r="B2" s="485"/>
      <c r="C2" s="481"/>
      <c r="D2" s="481" t="s">
        <v>656</v>
      </c>
      <c r="E2" s="482"/>
      <c r="F2" s="480"/>
      <c r="G2" s="483"/>
      <c r="H2" s="480"/>
      <c r="I2" s="485"/>
      <c r="J2" s="485"/>
      <c r="K2" s="485"/>
      <c r="L2" s="485"/>
      <c r="M2" s="486"/>
    </row>
    <row r="3" spans="1:13" ht="15.75">
      <c r="A3" s="487" t="s">
        <v>3</v>
      </c>
      <c r="B3" s="9"/>
      <c r="C3" s="6"/>
      <c r="D3" s="6" t="s">
        <v>4</v>
      </c>
      <c r="E3" s="7"/>
      <c r="F3" s="5"/>
      <c r="G3" s="8"/>
      <c r="H3" s="5"/>
      <c r="I3" s="9"/>
      <c r="J3" s="9"/>
      <c r="K3" s="9"/>
      <c r="L3" s="9"/>
      <c r="M3" s="488"/>
    </row>
    <row r="4" spans="1:13" ht="15.75">
      <c r="A4" s="489"/>
      <c r="B4" s="4"/>
      <c r="C4" s="10"/>
      <c r="D4" s="11" t="s">
        <v>5</v>
      </c>
      <c r="E4" s="2"/>
      <c r="F4" s="1"/>
      <c r="G4" s="3"/>
      <c r="H4" s="1"/>
      <c r="I4" s="4"/>
      <c r="J4" s="4"/>
      <c r="K4" s="4"/>
      <c r="L4" s="4"/>
      <c r="M4" s="490"/>
    </row>
    <row r="5" spans="1:13" ht="15.75">
      <c r="A5" s="479" t="s">
        <v>6</v>
      </c>
      <c r="B5" s="485"/>
      <c r="C5" s="481"/>
      <c r="D5" s="491" t="s">
        <v>7</v>
      </c>
      <c r="E5" s="482"/>
      <c r="F5" s="480"/>
      <c r="G5" s="483"/>
      <c r="H5" s="480"/>
      <c r="I5" s="485"/>
      <c r="J5" s="485"/>
      <c r="K5" s="485"/>
      <c r="L5" s="485"/>
      <c r="M5" s="486"/>
    </row>
    <row r="6" spans="1:13" ht="15.75">
      <c r="A6" s="479"/>
      <c r="B6" s="485"/>
      <c r="C6" s="481"/>
      <c r="D6" s="491" t="s">
        <v>8</v>
      </c>
      <c r="E6" s="482"/>
      <c r="F6" s="480"/>
      <c r="G6" s="483"/>
      <c r="H6" s="480"/>
      <c r="I6" s="485"/>
      <c r="J6" s="485"/>
      <c r="K6" s="485"/>
      <c r="L6" s="485"/>
      <c r="M6" s="486"/>
    </row>
    <row r="7" spans="1:13" ht="15.75">
      <c r="A7" s="487"/>
      <c r="B7" s="9"/>
      <c r="C7" s="12"/>
      <c r="D7" s="491" t="s">
        <v>9</v>
      </c>
      <c r="E7" s="7"/>
      <c r="F7" s="5"/>
      <c r="G7" s="8"/>
      <c r="H7" s="5"/>
      <c r="I7" s="9"/>
      <c r="J7" s="9"/>
      <c r="K7" s="9"/>
      <c r="L7" s="9"/>
      <c r="M7" s="488"/>
    </row>
    <row r="8" spans="1:13" ht="15.75">
      <c r="A8" s="492" t="s">
        <v>10</v>
      </c>
      <c r="B8" s="4"/>
      <c r="C8" s="10"/>
      <c r="D8" s="10" t="s">
        <v>11</v>
      </c>
      <c r="E8" s="2"/>
      <c r="F8" s="1"/>
      <c r="G8" s="3"/>
      <c r="H8" s="1"/>
      <c r="I8" s="4"/>
      <c r="J8" s="4"/>
      <c r="K8" s="4"/>
      <c r="L8" s="4"/>
      <c r="M8" s="490"/>
    </row>
    <row r="9" spans="1:13" ht="15.75">
      <c r="A9" s="479"/>
      <c r="B9" s="485"/>
      <c r="C9" s="481"/>
      <c r="D9" s="481" t="s">
        <v>12</v>
      </c>
      <c r="E9" s="482"/>
      <c r="F9" s="480"/>
      <c r="G9" s="483"/>
      <c r="H9" s="480"/>
      <c r="I9" s="485"/>
      <c r="J9" s="485"/>
      <c r="K9" s="485"/>
      <c r="L9" s="485"/>
      <c r="M9" s="486"/>
    </row>
    <row r="10" spans="1:13" ht="15.75">
      <c r="A10" s="479"/>
      <c r="B10" s="485"/>
      <c r="C10" s="481"/>
      <c r="D10" s="481" t="s">
        <v>13</v>
      </c>
      <c r="E10" s="493"/>
      <c r="F10" s="480"/>
      <c r="G10" s="483"/>
      <c r="H10" s="480"/>
      <c r="I10" s="485"/>
      <c r="J10" s="485"/>
      <c r="K10" s="485"/>
      <c r="L10" s="485"/>
      <c r="M10" s="494"/>
    </row>
    <row r="11" spans="1:13" ht="15.75">
      <c r="A11" s="487"/>
      <c r="B11" s="9"/>
      <c r="C11" s="6"/>
      <c r="D11" s="6" t="s">
        <v>14</v>
      </c>
      <c r="E11" s="7"/>
      <c r="F11" s="5"/>
      <c r="G11" s="8"/>
      <c r="H11" s="5"/>
      <c r="I11" s="9"/>
      <c r="J11" s="9"/>
      <c r="K11" s="9"/>
      <c r="L11" s="9"/>
      <c r="M11" s="488"/>
    </row>
    <row r="12" spans="1:13" ht="15.75">
      <c r="A12" s="492"/>
      <c r="B12" s="4"/>
      <c r="C12" s="10"/>
      <c r="D12" s="10"/>
      <c r="E12" s="2"/>
      <c r="F12" s="1"/>
      <c r="G12" s="3"/>
      <c r="H12" s="1"/>
      <c r="I12" s="4"/>
      <c r="J12" s="4"/>
      <c r="K12" s="4"/>
      <c r="L12" s="4"/>
      <c r="M12" s="490"/>
    </row>
    <row r="13" spans="1:13" ht="34.5" customHeight="1">
      <c r="A13" s="625" t="s">
        <v>664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579"/>
      <c r="C14" s="80"/>
      <c r="D14" s="80"/>
      <c r="E14" s="81"/>
      <c r="F14" s="81"/>
      <c r="G14" s="81"/>
      <c r="H14" s="544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540" t="s">
        <v>16</v>
      </c>
      <c r="C15" s="14" t="s">
        <v>17</v>
      </c>
      <c r="D15" s="15"/>
      <c r="E15" s="15"/>
      <c r="F15" s="15"/>
      <c r="G15" s="15"/>
      <c r="H15" s="16"/>
      <c r="I15" s="17" t="s">
        <v>18</v>
      </c>
      <c r="J15" s="18" t="s">
        <v>19</v>
      </c>
      <c r="K15" s="500"/>
      <c r="L15" s="539" t="s">
        <v>20</v>
      </c>
      <c r="M15" s="542" t="s">
        <v>21</v>
      </c>
    </row>
    <row r="16" spans="1:13" ht="15.75" thickBot="1">
      <c r="A16" s="313"/>
      <c r="B16" s="501"/>
      <c r="C16" s="20"/>
      <c r="D16" s="268"/>
      <c r="E16" s="268"/>
      <c r="F16" s="268"/>
      <c r="G16" s="268"/>
      <c r="H16" s="21"/>
      <c r="I16" s="22"/>
      <c r="J16" s="23"/>
      <c r="K16" s="24"/>
      <c r="L16" s="25"/>
      <c r="M16" s="119"/>
    </row>
    <row r="17" spans="1:13" ht="15.75" thickBot="1">
      <c r="A17" s="313"/>
      <c r="B17" s="501"/>
      <c r="C17" s="59" t="s">
        <v>43</v>
      </c>
      <c r="D17" s="63"/>
      <c r="E17" s="63"/>
      <c r="F17" s="63"/>
      <c r="G17" s="63"/>
      <c r="H17" s="64"/>
      <c r="I17" s="22"/>
      <c r="J17" s="28"/>
      <c r="K17" s="24"/>
      <c r="L17" s="29"/>
      <c r="M17" s="119"/>
    </row>
    <row r="18" spans="1:13">
      <c r="A18" s="313"/>
      <c r="B18" s="34"/>
      <c r="C18" s="62"/>
      <c r="D18" s="268"/>
      <c r="E18" s="268"/>
      <c r="F18" s="268"/>
      <c r="G18" s="268"/>
      <c r="H18" s="21"/>
      <c r="I18" s="22"/>
      <c r="J18" s="28"/>
      <c r="K18" s="24"/>
      <c r="L18" s="29"/>
      <c r="M18" s="119"/>
    </row>
    <row r="19" spans="1:13">
      <c r="A19" s="313"/>
      <c r="B19" s="34"/>
      <c r="C19" s="545" t="s">
        <v>44</v>
      </c>
      <c r="D19" s="546"/>
      <c r="E19" s="546"/>
      <c r="F19" s="546"/>
      <c r="G19" s="546"/>
      <c r="H19" s="102"/>
      <c r="I19" s="22"/>
      <c r="J19" s="28"/>
      <c r="K19" s="24"/>
      <c r="L19" s="29"/>
      <c r="M19" s="119"/>
    </row>
    <row r="20" spans="1:13">
      <c r="A20" s="313"/>
      <c r="B20" s="34"/>
      <c r="C20" s="105"/>
      <c r="D20" s="104"/>
      <c r="E20" s="104"/>
      <c r="F20" s="104"/>
      <c r="G20" s="104"/>
      <c r="H20" s="106"/>
      <c r="I20" s="22"/>
      <c r="J20" s="28"/>
      <c r="K20" s="24"/>
      <c r="L20" s="29"/>
      <c r="M20" s="119"/>
    </row>
    <row r="21" spans="1:13">
      <c r="A21" s="506">
        <v>1</v>
      </c>
      <c r="B21" s="355" t="s">
        <v>219</v>
      </c>
      <c r="C21" s="507" t="s">
        <v>222</v>
      </c>
      <c r="D21" s="104"/>
      <c r="E21" s="104"/>
      <c r="F21" s="104"/>
      <c r="G21" s="104"/>
      <c r="H21" s="106"/>
      <c r="I21" s="22"/>
      <c r="J21" s="28"/>
      <c r="K21" s="24"/>
      <c r="L21" s="29"/>
      <c r="M21" s="119"/>
    </row>
    <row r="22" spans="1:13">
      <c r="A22" s="506">
        <v>1</v>
      </c>
      <c r="B22" s="355" t="s">
        <v>641</v>
      </c>
      <c r="C22" s="104" t="s">
        <v>223</v>
      </c>
      <c r="D22" s="104"/>
      <c r="E22" s="104"/>
      <c r="F22" s="104"/>
      <c r="G22" s="104"/>
      <c r="H22" s="106"/>
      <c r="I22" s="22"/>
      <c r="J22" s="28"/>
      <c r="K22" s="24"/>
      <c r="L22" s="29"/>
      <c r="M22" s="119"/>
    </row>
    <row r="23" spans="1:13">
      <c r="A23" s="506">
        <v>1</v>
      </c>
      <c r="B23" s="355" t="s">
        <v>642</v>
      </c>
      <c r="C23" s="547" t="s">
        <v>224</v>
      </c>
      <c r="D23" s="104"/>
      <c r="E23" s="104"/>
      <c r="F23" s="104"/>
      <c r="G23" s="104"/>
      <c r="H23" s="106"/>
      <c r="I23" s="108" t="str">
        <f>IF(ISBLANK(B23), "", VLOOKUP(B23,[1]LOT_1!$B$10:$M$2032,8, FALSE))</f>
        <v>m2</v>
      </c>
      <c r="J23" s="28">
        <v>85</v>
      </c>
      <c r="L23" s="30"/>
      <c r="M23" s="119" t="str">
        <f t="shared" ref="M23:M24" si="0">IF(ISNUMBER(L23),J23*L23,"")</f>
        <v/>
      </c>
    </row>
    <row r="24" spans="1:13">
      <c r="A24" s="506">
        <v>1</v>
      </c>
      <c r="B24" s="355" t="s">
        <v>643</v>
      </c>
      <c r="C24" s="547" t="s">
        <v>225</v>
      </c>
      <c r="D24" s="104"/>
      <c r="E24" s="104"/>
      <c r="F24" s="104"/>
      <c r="G24" s="104"/>
      <c r="H24" s="106"/>
      <c r="I24" s="108" t="str">
        <f>IF(ISBLANK(B24), "", VLOOKUP(B24,[1]LOT_1!$B$10:$M$2032,8, FALSE))</f>
        <v>mois</v>
      </c>
      <c r="J24" s="28">
        <v>7</v>
      </c>
      <c r="L24" s="30"/>
      <c r="M24" s="119" t="str">
        <f t="shared" si="0"/>
        <v/>
      </c>
    </row>
    <row r="25" spans="1:13">
      <c r="A25" s="313"/>
      <c r="B25" s="34"/>
      <c r="C25" s="307"/>
      <c r="D25" s="104"/>
      <c r="E25" s="104"/>
      <c r="F25" s="104"/>
      <c r="G25" s="104"/>
      <c r="H25" s="106"/>
      <c r="I25" s="22"/>
      <c r="J25" s="28"/>
      <c r="K25" s="24"/>
      <c r="L25" s="29"/>
      <c r="M25" s="119"/>
    </row>
    <row r="26" spans="1:13">
      <c r="A26" s="506">
        <v>1</v>
      </c>
      <c r="B26" s="355" t="s">
        <v>221</v>
      </c>
      <c r="C26" s="507" t="s">
        <v>229</v>
      </c>
      <c r="D26" s="104"/>
      <c r="E26" s="104"/>
      <c r="F26" s="104"/>
      <c r="G26" s="104"/>
      <c r="H26" s="106"/>
      <c r="I26" s="108" t="str">
        <f>IF(ISBLANK(B26), "", VLOOKUP(B26,[1]LOT_1!$B$10:$M$2032,8, FALSE))</f>
        <v>U</v>
      </c>
      <c r="J26" s="28">
        <v>2</v>
      </c>
      <c r="L26" s="30"/>
      <c r="M26" s="119" t="str">
        <f t="shared" ref="M26" si="1">IF(ISNUMBER(L26),J26*L26,"")</f>
        <v/>
      </c>
    </row>
    <row r="27" spans="1:13">
      <c r="A27" s="313"/>
      <c r="B27" s="34"/>
      <c r="C27" s="307"/>
      <c r="D27" s="104"/>
      <c r="E27" s="104"/>
      <c r="F27" s="104"/>
      <c r="G27" s="104"/>
      <c r="H27" s="106"/>
      <c r="I27" s="22"/>
      <c r="J27" s="28"/>
      <c r="K27" s="24"/>
      <c r="L27" s="29"/>
      <c r="M27" s="119"/>
    </row>
    <row r="28" spans="1:13">
      <c r="A28" s="506">
        <v>1</v>
      </c>
      <c r="B28" s="355" t="s">
        <v>228</v>
      </c>
      <c r="C28" s="507" t="s">
        <v>231</v>
      </c>
      <c r="D28" s="104"/>
      <c r="E28" s="104"/>
      <c r="F28" s="104"/>
      <c r="G28" s="104"/>
      <c r="H28" s="106"/>
      <c r="I28" s="22"/>
      <c r="J28" s="28"/>
      <c r="K28" s="24"/>
      <c r="L28" s="29"/>
      <c r="M28" s="119"/>
    </row>
    <row r="29" spans="1:13">
      <c r="A29" s="506">
        <v>1</v>
      </c>
      <c r="B29" s="355" t="s">
        <v>636</v>
      </c>
      <c r="C29" s="550" t="s">
        <v>233</v>
      </c>
      <c r="D29" s="104"/>
      <c r="E29" s="104"/>
      <c r="F29" s="104"/>
      <c r="G29" s="104"/>
      <c r="H29" s="308" t="s">
        <v>29</v>
      </c>
      <c r="I29" s="22"/>
      <c r="J29" s="28"/>
      <c r="K29" s="24"/>
      <c r="L29" s="29"/>
      <c r="M29" s="119"/>
    </row>
    <row r="30" spans="1:13">
      <c r="A30" s="506">
        <v>1</v>
      </c>
      <c r="B30" s="355" t="s">
        <v>637</v>
      </c>
      <c r="C30" s="549" t="s">
        <v>235</v>
      </c>
      <c r="D30" s="104"/>
      <c r="E30" s="104"/>
      <c r="F30" s="104"/>
      <c r="G30" s="104"/>
      <c r="H30" s="106"/>
      <c r="I30" s="108" t="str">
        <f>IF(ISBLANK(B30), "", VLOOKUP(B30,[1]LOT_1!$B$10:$M$2032,8, FALSE))</f>
        <v>m2</v>
      </c>
      <c r="J30" s="28">
        <v>50</v>
      </c>
      <c r="L30" s="30"/>
      <c r="M30" s="119" t="str">
        <f t="shared" ref="M30:M31" si="2">IF(ISNUMBER(L30),J30*L30,"")</f>
        <v/>
      </c>
    </row>
    <row r="31" spans="1:13">
      <c r="A31" s="506">
        <v>1</v>
      </c>
      <c r="B31" s="355" t="s">
        <v>638</v>
      </c>
      <c r="C31" s="529" t="s">
        <v>225</v>
      </c>
      <c r="D31" s="513"/>
      <c r="E31" s="513"/>
      <c r="F31" s="513"/>
      <c r="G31" s="104"/>
      <c r="H31" s="106"/>
      <c r="I31" s="108" t="str">
        <f>IF(ISBLANK(B31), "", VLOOKUP(B31,[1]LOT_1!$B$10:$M$2032,8, FALSE))</f>
        <v>mois</v>
      </c>
      <c r="J31" s="28">
        <v>7</v>
      </c>
      <c r="L31" s="30"/>
      <c r="M31" s="119" t="str">
        <f t="shared" si="2"/>
        <v/>
      </c>
    </row>
    <row r="32" spans="1:13">
      <c r="A32" s="313"/>
      <c r="B32" s="34"/>
      <c r="C32" s="307"/>
      <c r="D32" s="104"/>
      <c r="E32" s="104"/>
      <c r="F32" s="104"/>
      <c r="G32" s="104"/>
      <c r="H32" s="106"/>
      <c r="I32" s="22"/>
      <c r="J32" s="28"/>
      <c r="K32" s="24"/>
      <c r="L32" s="29"/>
      <c r="M32" s="119"/>
    </row>
    <row r="33" spans="1:13">
      <c r="A33" s="506">
        <v>1</v>
      </c>
      <c r="B33" s="355" t="s">
        <v>644</v>
      </c>
      <c r="C33" s="564" t="s">
        <v>238</v>
      </c>
      <c r="D33" s="104"/>
      <c r="E33" s="104"/>
      <c r="F33" s="104"/>
      <c r="G33" s="104"/>
      <c r="H33" s="106"/>
      <c r="I33" s="22"/>
      <c r="J33" s="28"/>
      <c r="K33" s="24"/>
      <c r="L33" s="29"/>
      <c r="M33" s="119"/>
    </row>
    <row r="34" spans="1:13">
      <c r="A34" s="506">
        <v>1</v>
      </c>
      <c r="B34" s="355" t="s">
        <v>645</v>
      </c>
      <c r="C34" s="549" t="s">
        <v>235</v>
      </c>
      <c r="D34" s="104"/>
      <c r="E34" s="104"/>
      <c r="F34" s="104"/>
      <c r="G34" s="104"/>
      <c r="H34" s="106"/>
      <c r="I34" s="108" t="str">
        <f>IF(ISBLANK(B34), "", VLOOKUP(B34,[1]LOT_1!$B$10:$M$2032,8, FALSE))</f>
        <v>m2</v>
      </c>
      <c r="J34" s="28">
        <v>156</v>
      </c>
      <c r="L34" s="30"/>
      <c r="M34" s="119" t="str">
        <f t="shared" ref="M34:M35" si="3">IF(ISNUMBER(L34),J34*L34,"")</f>
        <v/>
      </c>
    </row>
    <row r="35" spans="1:13">
      <c r="A35" s="506">
        <v>1</v>
      </c>
      <c r="B35" s="355" t="s">
        <v>646</v>
      </c>
      <c r="C35" s="549" t="s">
        <v>225</v>
      </c>
      <c r="D35" s="104"/>
      <c r="E35" s="104"/>
      <c r="F35" s="104"/>
      <c r="G35" s="104"/>
      <c r="H35" s="106"/>
      <c r="I35" s="108" t="str">
        <f>IF(ISBLANK(B35), "", VLOOKUP(B35,[1]LOT_1!$B$10:$M$2032,8, FALSE))</f>
        <v>mois</v>
      </c>
      <c r="J35" s="28">
        <v>7</v>
      </c>
      <c r="L35" s="30"/>
      <c r="M35" s="119" t="str">
        <f t="shared" si="3"/>
        <v/>
      </c>
    </row>
    <row r="36" spans="1:13">
      <c r="A36" s="313"/>
      <c r="B36" s="34"/>
      <c r="C36" s="307"/>
      <c r="D36" s="104"/>
      <c r="E36" s="104"/>
      <c r="F36" s="104"/>
      <c r="G36" s="104"/>
      <c r="H36" s="106"/>
      <c r="I36" s="22"/>
      <c r="J36" s="28"/>
      <c r="K36" s="24"/>
      <c r="L36" s="29"/>
      <c r="M36" s="119"/>
    </row>
    <row r="37" spans="1:13">
      <c r="A37" s="506">
        <v>1</v>
      </c>
      <c r="B37" s="107" t="s">
        <v>230</v>
      </c>
      <c r="C37" s="564" t="s">
        <v>204</v>
      </c>
      <c r="D37" s="104"/>
      <c r="E37" s="104"/>
      <c r="F37" s="104"/>
      <c r="G37" s="104"/>
      <c r="H37" s="106"/>
      <c r="I37" s="22"/>
      <c r="J37" s="28"/>
      <c r="K37" s="24"/>
      <c r="L37" s="29"/>
      <c r="M37" s="119"/>
    </row>
    <row r="38" spans="1:13">
      <c r="A38" s="506">
        <v>1</v>
      </c>
      <c r="B38" s="355" t="s">
        <v>237</v>
      </c>
      <c r="C38" s="550" t="s">
        <v>248</v>
      </c>
      <c r="D38" s="104"/>
      <c r="E38" s="104"/>
      <c r="F38" s="104"/>
      <c r="G38" s="104"/>
      <c r="H38" s="106"/>
      <c r="I38" s="22"/>
      <c r="J38" s="28"/>
      <c r="K38" s="24"/>
      <c r="L38" s="29"/>
      <c r="M38" s="119"/>
    </row>
    <row r="39" spans="1:13">
      <c r="A39" s="506">
        <v>1</v>
      </c>
      <c r="B39" s="355" t="s">
        <v>239</v>
      </c>
      <c r="C39" s="547" t="s">
        <v>224</v>
      </c>
      <c r="D39" s="104"/>
      <c r="E39" s="104"/>
      <c r="F39" s="104"/>
      <c r="G39" s="104"/>
      <c r="H39" s="106"/>
      <c r="I39" s="108" t="str">
        <f>IF(ISBLANK(B39), "", VLOOKUP(B39,[1]LOT_1!$B$10:$M$2032,8, FALSE))</f>
        <v>U</v>
      </c>
      <c r="J39" s="28">
        <v>1</v>
      </c>
      <c r="L39" s="30"/>
      <c r="M39" s="119" t="str">
        <f t="shared" ref="M39:M40" si="4">IF(ISNUMBER(L39),J39*L39,"")</f>
        <v/>
      </c>
    </row>
    <row r="40" spans="1:13">
      <c r="A40" s="506">
        <v>1</v>
      </c>
      <c r="B40" s="355" t="s">
        <v>240</v>
      </c>
      <c r="C40" s="547" t="s">
        <v>225</v>
      </c>
      <c r="D40" s="104"/>
      <c r="E40" s="104"/>
      <c r="F40" s="104"/>
      <c r="G40" s="104"/>
      <c r="H40" s="106"/>
      <c r="I40" s="108" t="str">
        <f>IF(ISBLANK(B40), "", VLOOKUP(B40,[1]LOT_1!$B$10:$M$2032,8, FALSE))</f>
        <v>mois</v>
      </c>
      <c r="J40" s="28">
        <v>3</v>
      </c>
      <c r="K40" s="310"/>
      <c r="L40" s="108"/>
      <c r="M40" s="119" t="str">
        <f t="shared" si="4"/>
        <v/>
      </c>
    </row>
    <row r="41" spans="1:13">
      <c r="A41" s="506"/>
      <c r="B41" s="107"/>
      <c r="C41" s="547"/>
      <c r="D41" s="104"/>
      <c r="E41" s="104"/>
      <c r="F41" s="104"/>
      <c r="G41" s="104"/>
      <c r="H41" s="106"/>
      <c r="I41" s="108"/>
      <c r="J41" s="28"/>
      <c r="K41" s="66"/>
      <c r="L41" s="108"/>
      <c r="M41" s="119"/>
    </row>
    <row r="42" spans="1:13">
      <c r="A42" s="313"/>
      <c r="B42" s="34"/>
      <c r="C42" s="62"/>
      <c r="D42" s="268"/>
      <c r="E42" s="268"/>
      <c r="F42" s="268"/>
      <c r="G42" s="268"/>
      <c r="H42" s="21"/>
      <c r="I42" s="22"/>
      <c r="J42" s="28"/>
      <c r="K42" s="24"/>
      <c r="L42" s="29"/>
      <c r="M42" s="119"/>
    </row>
    <row r="43" spans="1:13">
      <c r="A43" s="313"/>
      <c r="B43" s="34"/>
      <c r="C43" s="503" t="s">
        <v>45</v>
      </c>
      <c r="D43" s="574"/>
      <c r="E43" s="574"/>
      <c r="F43" s="574"/>
      <c r="G43" s="574"/>
      <c r="H43" s="103"/>
      <c r="I43" s="22"/>
      <c r="J43" s="28"/>
      <c r="K43" s="24"/>
      <c r="L43" s="29"/>
      <c r="M43" s="119"/>
    </row>
    <row r="44" spans="1:13">
      <c r="A44" s="551"/>
      <c r="B44" s="122"/>
      <c r="C44" s="580"/>
      <c r="D44" s="146"/>
      <c r="E44" s="146"/>
      <c r="F44" s="146"/>
      <c r="G44" s="146"/>
      <c r="H44" s="27"/>
      <c r="I44" s="22"/>
      <c r="J44" s="28"/>
      <c r="K44" s="91"/>
      <c r="L44" s="30"/>
      <c r="M44" s="119"/>
    </row>
    <row r="45" spans="1:13">
      <c r="A45" s="506">
        <v>2</v>
      </c>
      <c r="B45" s="107" t="s">
        <v>26</v>
      </c>
      <c r="C45" s="507" t="s">
        <v>46</v>
      </c>
      <c r="D45" s="104"/>
      <c r="E45" s="104"/>
      <c r="F45" s="104"/>
      <c r="G45" s="104"/>
      <c r="H45" s="104"/>
      <c r="I45" s="30"/>
      <c r="J45" s="28"/>
      <c r="L45" s="30"/>
      <c r="M45" s="119"/>
    </row>
    <row r="46" spans="1:13">
      <c r="A46" s="506">
        <v>2</v>
      </c>
      <c r="B46" s="107" t="s">
        <v>27</v>
      </c>
      <c r="C46" s="104" t="s">
        <v>47</v>
      </c>
      <c r="D46" s="104"/>
      <c r="E46" s="104"/>
      <c r="F46" s="104"/>
      <c r="G46" s="104"/>
      <c r="H46" s="104"/>
      <c r="I46" s="30"/>
      <c r="J46" s="28"/>
      <c r="L46" s="30"/>
      <c r="M46" s="119"/>
    </row>
    <row r="47" spans="1:13">
      <c r="A47" s="511">
        <v>2</v>
      </c>
      <c r="B47" s="355" t="s">
        <v>48</v>
      </c>
      <c r="C47" s="516" t="s">
        <v>619</v>
      </c>
      <c r="D47" s="576"/>
      <c r="E47" s="104"/>
      <c r="F47" s="104"/>
      <c r="G47" s="104"/>
      <c r="H47" s="104"/>
      <c r="I47" s="30" t="str">
        <f>IF(ISBLANK(B47), "", VLOOKUP(B47,[1]LOT_1!$B$10:$M$2032,8, FALSE))</f>
        <v>m2</v>
      </c>
      <c r="J47" s="28">
        <v>100</v>
      </c>
      <c r="L47" s="30"/>
      <c r="M47" s="119" t="str">
        <f t="shared" ref="M47:M50" si="5">IF(ISNUMBER(L47),J47*L47,"")</f>
        <v/>
      </c>
    </row>
    <row r="48" spans="1:13">
      <c r="A48" s="348"/>
      <c r="B48" s="112"/>
      <c r="C48" s="515"/>
      <c r="H48" s="111"/>
      <c r="I48" s="30" t="str">
        <f>IF(ISBLANK(B48), "", VLOOKUP(B48,[1]LOT_1!$B$10:$M$2032,8, FALSE))</f>
        <v/>
      </c>
      <c r="J48" s="28"/>
      <c r="L48" s="30"/>
      <c r="M48" s="119" t="str">
        <f t="shared" si="5"/>
        <v/>
      </c>
    </row>
    <row r="49" spans="1:13">
      <c r="A49" s="313"/>
      <c r="B49" s="26"/>
      <c r="C49" s="124"/>
      <c r="H49" s="111"/>
      <c r="I49" s="30" t="str">
        <f>IF(ISBLANK(B49), "", VLOOKUP(B49,[1]LOT_1!$B$10:$M$2032,8, FALSE))</f>
        <v/>
      </c>
      <c r="J49" s="28"/>
      <c r="L49" s="30"/>
      <c r="M49" s="119" t="str">
        <f t="shared" si="5"/>
        <v/>
      </c>
    </row>
    <row r="50" spans="1:13">
      <c r="A50" s="313"/>
      <c r="B50" s="26"/>
      <c r="C50" s="503" t="s">
        <v>54</v>
      </c>
      <c r="D50" s="504"/>
      <c r="E50" s="504"/>
      <c r="F50" s="504"/>
      <c r="G50" s="504"/>
      <c r="H50" s="289"/>
      <c r="I50" s="108" t="str">
        <f>IF(ISBLANK(B50), "", VLOOKUP(B50,[1]LOT_1!$B$10:$M$2032,8, FALSE))</f>
        <v/>
      </c>
      <c r="J50" s="28"/>
      <c r="L50" s="30"/>
      <c r="M50" s="119" t="str">
        <f t="shared" si="5"/>
        <v/>
      </c>
    </row>
    <row r="51" spans="1:13">
      <c r="A51" s="313"/>
      <c r="B51" s="65"/>
      <c r="C51" s="62"/>
      <c r="D51" s="268"/>
      <c r="E51" s="268"/>
      <c r="F51" s="268"/>
      <c r="G51" s="268"/>
      <c r="H51" s="274"/>
      <c r="I51" s="22"/>
      <c r="J51" s="28"/>
      <c r="K51" s="24"/>
      <c r="L51" s="29"/>
      <c r="M51" s="119"/>
    </row>
    <row r="52" spans="1:13">
      <c r="A52" s="403">
        <v>4</v>
      </c>
      <c r="B52" s="282" t="s">
        <v>350</v>
      </c>
      <c r="C52" s="512" t="s">
        <v>506</v>
      </c>
      <c r="D52" s="581"/>
      <c r="E52" s="581"/>
      <c r="F52" s="581"/>
      <c r="G52" s="581"/>
      <c r="H52" s="290"/>
      <c r="I52" s="283"/>
      <c r="J52" s="284"/>
      <c r="K52" s="285"/>
      <c r="L52" s="286"/>
      <c r="M52" s="582"/>
    </row>
    <row r="53" spans="1:13">
      <c r="A53" s="583"/>
      <c r="B53" s="287"/>
      <c r="C53" s="288"/>
      <c r="D53" s="581"/>
      <c r="E53" s="581"/>
      <c r="F53" s="581"/>
      <c r="G53" s="581"/>
      <c r="H53" s="290"/>
      <c r="I53" s="283"/>
      <c r="J53" s="284"/>
      <c r="K53" s="285"/>
      <c r="L53" s="286"/>
      <c r="M53" s="582"/>
    </row>
    <row r="54" spans="1:13">
      <c r="A54" s="511">
        <v>4</v>
      </c>
      <c r="B54" s="355" t="s">
        <v>507</v>
      </c>
      <c r="C54" s="512" t="s">
        <v>623</v>
      </c>
      <c r="D54" s="581"/>
      <c r="E54" s="581"/>
      <c r="F54" s="581"/>
      <c r="G54" s="581"/>
      <c r="H54" s="290"/>
      <c r="I54" s="283"/>
      <c r="J54" s="284"/>
      <c r="K54" s="401"/>
      <c r="L54" s="286"/>
      <c r="M54" s="582"/>
    </row>
    <row r="55" spans="1:13">
      <c r="A55" s="511">
        <v>4</v>
      </c>
      <c r="B55" s="355" t="s">
        <v>509</v>
      </c>
      <c r="C55" s="514" t="s">
        <v>529</v>
      </c>
      <c r="D55" s="581"/>
      <c r="E55" s="581"/>
      <c r="F55" s="581"/>
      <c r="G55" s="581"/>
      <c r="H55" s="290"/>
      <c r="I55" s="108" t="str">
        <f>IF(ISBLANK(B55), "", VLOOKUP(B55,[1]LOT_1!$B$10:$M$2032,8, FALSE))</f>
        <v>m²</v>
      </c>
      <c r="J55" s="128">
        <v>127</v>
      </c>
      <c r="L55" s="30"/>
      <c r="M55" s="119" t="str">
        <f t="shared" ref="M55" si="6">IF(ISNUMBER(L55),J55*L55,"")</f>
        <v/>
      </c>
    </row>
    <row r="56" spans="1:13">
      <c r="A56" s="511">
        <v>4</v>
      </c>
      <c r="B56" s="355" t="s">
        <v>624</v>
      </c>
      <c r="C56" s="514" t="s">
        <v>625</v>
      </c>
      <c r="D56" s="581"/>
      <c r="E56" s="581"/>
      <c r="F56" s="581"/>
      <c r="G56" s="581"/>
      <c r="H56" s="290"/>
      <c r="I56" s="108" t="str">
        <f>IF(ISBLANK(B56), "", VLOOKUP(B56,[1]LOT_1!$B$10:$M$2032,8, FALSE))</f>
        <v>m²</v>
      </c>
      <c r="J56" s="128">
        <v>127</v>
      </c>
      <c r="L56" s="30"/>
      <c r="M56" s="119" t="str">
        <f t="shared" ref="M56" si="7">IF(ISNUMBER(L56),J56*L56,"")</f>
        <v/>
      </c>
    </row>
    <row r="57" spans="1:13">
      <c r="A57" s="583"/>
      <c r="B57" s="287"/>
      <c r="C57" s="288"/>
      <c r="D57" s="581"/>
      <c r="E57" s="581"/>
      <c r="F57" s="581"/>
      <c r="G57" s="581"/>
      <c r="H57" s="290"/>
      <c r="I57" s="283"/>
      <c r="J57" s="284"/>
      <c r="K57" s="285"/>
      <c r="L57" s="286"/>
      <c r="M57" s="582"/>
    </row>
    <row r="58" spans="1:13">
      <c r="A58" s="511">
        <v>4</v>
      </c>
      <c r="B58" s="355" t="s">
        <v>511</v>
      </c>
      <c r="C58" s="512" t="s">
        <v>508</v>
      </c>
      <c r="D58" s="581"/>
      <c r="E58" s="581"/>
      <c r="F58" s="581"/>
      <c r="G58" s="581"/>
      <c r="H58" s="290"/>
      <c r="I58" s="283"/>
      <c r="J58" s="284"/>
      <c r="K58" s="285"/>
      <c r="L58" s="286"/>
      <c r="M58" s="582"/>
    </row>
    <row r="59" spans="1:13">
      <c r="A59" s="511">
        <v>4</v>
      </c>
      <c r="B59" s="355" t="s">
        <v>620</v>
      </c>
      <c r="C59" s="514" t="s">
        <v>510</v>
      </c>
      <c r="D59" s="581"/>
      <c r="E59" s="581"/>
      <c r="F59" s="581"/>
      <c r="G59" s="581"/>
      <c r="H59" s="290"/>
      <c r="I59" s="108" t="str">
        <f>IF(ISBLANK(B59), "", VLOOKUP(B59,[1]LOT_1!$B$10:$M$2032,8, FALSE))</f>
        <v>U</v>
      </c>
      <c r="J59" s="28">
        <v>1</v>
      </c>
      <c r="L59" s="30"/>
      <c r="M59" s="119" t="str">
        <f t="shared" ref="M59" si="8">IF(ISNUMBER(L59),J59*L59,"")</f>
        <v/>
      </c>
    </row>
    <row r="60" spans="1:13">
      <c r="A60" s="584"/>
      <c r="B60" s="269"/>
      <c r="C60" s="62"/>
      <c r="D60" s="268"/>
      <c r="E60" s="268"/>
      <c r="F60" s="268"/>
      <c r="G60" s="268"/>
      <c r="H60" s="274"/>
      <c r="I60" s="22"/>
      <c r="J60" s="28"/>
      <c r="K60" s="24"/>
      <c r="L60" s="29"/>
      <c r="M60" s="119"/>
    </row>
    <row r="61" spans="1:13">
      <c r="A61" s="584"/>
      <c r="B61" s="269"/>
      <c r="C61" s="585" t="s">
        <v>502</v>
      </c>
      <c r="D61" s="268"/>
      <c r="E61" s="268"/>
      <c r="F61" s="268"/>
      <c r="G61" s="268"/>
      <c r="H61" s="274"/>
      <c r="I61" s="22"/>
      <c r="J61" s="28"/>
      <c r="K61" s="24"/>
      <c r="L61" s="29"/>
      <c r="M61" s="119"/>
    </row>
    <row r="62" spans="1:13">
      <c r="A62" s="584"/>
      <c r="B62" s="269"/>
      <c r="C62" s="62"/>
      <c r="D62" s="268"/>
      <c r="E62" s="268"/>
      <c r="F62" s="268"/>
      <c r="G62" s="268"/>
      <c r="H62" s="274"/>
      <c r="I62" s="22"/>
      <c r="J62" s="28"/>
      <c r="K62" s="24"/>
      <c r="L62" s="29"/>
      <c r="M62" s="119"/>
    </row>
    <row r="63" spans="1:13">
      <c r="A63" s="555">
        <v>4</v>
      </c>
      <c r="B63" s="270" t="s">
        <v>276</v>
      </c>
      <c r="C63" s="586" t="s">
        <v>277</v>
      </c>
      <c r="D63" s="268"/>
      <c r="E63" s="268"/>
      <c r="F63" s="268"/>
      <c r="G63" s="268"/>
      <c r="H63" s="267"/>
      <c r="I63" s="22"/>
      <c r="J63" s="28"/>
      <c r="K63" s="24"/>
      <c r="L63" s="29"/>
      <c r="M63" s="119"/>
    </row>
    <row r="64" spans="1:13">
      <c r="A64" s="555">
        <v>4</v>
      </c>
      <c r="B64" s="270"/>
      <c r="C64" s="586" t="s">
        <v>282</v>
      </c>
      <c r="D64" s="268"/>
      <c r="E64" s="268"/>
      <c r="F64" s="268"/>
      <c r="G64" s="268"/>
      <c r="H64" s="274"/>
      <c r="I64" s="278" t="s">
        <v>25</v>
      </c>
      <c r="J64" s="279">
        <f>SUM(F65:F66)</f>
        <v>13.2</v>
      </c>
      <c r="K64" s="280"/>
      <c r="L64" s="281"/>
      <c r="M64" s="557">
        <f>J64*L64</f>
        <v>0</v>
      </c>
    </row>
    <row r="65" spans="1:15">
      <c r="A65" s="555"/>
      <c r="B65" s="270"/>
      <c r="C65" s="586"/>
      <c r="D65" s="275" t="s">
        <v>504</v>
      </c>
      <c r="E65" s="276" t="s">
        <v>25</v>
      </c>
      <c r="F65" s="277">
        <v>6</v>
      </c>
      <c r="G65" s="268"/>
      <c r="H65" s="274"/>
      <c r="I65" s="278"/>
      <c r="J65" s="279"/>
      <c r="K65" s="280"/>
      <c r="L65" s="281"/>
      <c r="M65" s="557"/>
    </row>
    <row r="66" spans="1:15">
      <c r="A66" s="555"/>
      <c r="B66" s="270"/>
      <c r="C66" s="586"/>
      <c r="D66" s="275" t="s">
        <v>505</v>
      </c>
      <c r="E66" s="276" t="s">
        <v>25</v>
      </c>
      <c r="F66" s="277">
        <f>2+(4*1.3)</f>
        <v>7.2</v>
      </c>
      <c r="G66" s="268"/>
      <c r="H66" s="21"/>
      <c r="I66" s="278"/>
      <c r="J66" s="279"/>
      <c r="K66" s="280"/>
      <c r="L66" s="281"/>
      <c r="M66" s="557"/>
    </row>
    <row r="67" spans="1:15">
      <c r="A67" s="555"/>
      <c r="B67" s="271"/>
      <c r="C67" s="272"/>
      <c r="D67" s="268"/>
      <c r="E67" s="268"/>
      <c r="F67" s="268"/>
      <c r="G67" s="268"/>
      <c r="H67" s="21"/>
      <c r="I67" s="278"/>
      <c r="J67" s="279"/>
      <c r="K67" s="280"/>
      <c r="L67" s="281"/>
      <c r="M67" s="557"/>
    </row>
    <row r="68" spans="1:15">
      <c r="A68" s="555">
        <v>4</v>
      </c>
      <c r="B68" s="270" t="s">
        <v>285</v>
      </c>
      <c r="C68" s="587" t="s">
        <v>286</v>
      </c>
      <c r="D68" s="268"/>
      <c r="E68" s="268"/>
      <c r="F68" s="268"/>
      <c r="G68" s="268"/>
      <c r="H68" s="21"/>
      <c r="I68" s="278"/>
      <c r="J68" s="279"/>
      <c r="K68" s="280"/>
      <c r="L68" s="281"/>
      <c r="M68" s="557"/>
    </row>
    <row r="69" spans="1:15">
      <c r="A69" s="555">
        <v>4</v>
      </c>
      <c r="B69" s="270"/>
      <c r="C69" s="586" t="s">
        <v>282</v>
      </c>
      <c r="D69" s="268"/>
      <c r="E69" s="268"/>
      <c r="F69" s="268"/>
      <c r="G69" s="268"/>
      <c r="H69" s="21"/>
      <c r="I69" s="278" t="s">
        <v>25</v>
      </c>
      <c r="J69" s="279">
        <v>81</v>
      </c>
      <c r="K69" s="280"/>
      <c r="L69" s="281"/>
      <c r="M69" s="557">
        <f t="shared" ref="M69:M70" si="9">J69*L69</f>
        <v>0</v>
      </c>
    </row>
    <row r="70" spans="1:15">
      <c r="A70" s="555">
        <v>4</v>
      </c>
      <c r="B70" s="270"/>
      <c r="C70" s="586" t="s">
        <v>287</v>
      </c>
      <c r="D70" s="268"/>
      <c r="E70" s="268"/>
      <c r="F70" s="268"/>
      <c r="G70" s="268"/>
      <c r="H70" s="21"/>
      <c r="I70" s="278" t="s">
        <v>25</v>
      </c>
      <c r="J70" s="279">
        <v>77</v>
      </c>
      <c r="K70" s="280"/>
      <c r="L70" s="281"/>
      <c r="M70" s="557">
        <f t="shared" si="9"/>
        <v>0</v>
      </c>
      <c r="O70" s="297"/>
    </row>
    <row r="71" spans="1:15">
      <c r="A71" s="555"/>
      <c r="B71" s="271"/>
      <c r="C71" s="272"/>
      <c r="D71" s="268"/>
      <c r="E71" s="268"/>
      <c r="F71" s="268"/>
      <c r="G71" s="268"/>
      <c r="H71" s="21"/>
      <c r="I71" s="278"/>
      <c r="J71" s="279"/>
      <c r="K71" s="280"/>
      <c r="L71" s="281"/>
      <c r="M71" s="557"/>
    </row>
    <row r="72" spans="1:15">
      <c r="A72" s="555">
        <v>4</v>
      </c>
      <c r="B72" s="299" t="s">
        <v>289</v>
      </c>
      <c r="C72" s="556" t="s">
        <v>288</v>
      </c>
      <c r="D72" s="268"/>
      <c r="E72" s="268"/>
      <c r="F72" s="268"/>
      <c r="G72" s="268"/>
      <c r="H72" s="21"/>
      <c r="I72" s="278"/>
      <c r="J72" s="279"/>
      <c r="K72" s="280"/>
      <c r="L72" s="281"/>
      <c r="M72" s="557"/>
    </row>
    <row r="73" spans="1:15">
      <c r="A73" s="555">
        <v>4</v>
      </c>
      <c r="B73" s="299"/>
      <c r="C73" s="558" t="s">
        <v>282</v>
      </c>
      <c r="D73" s="268"/>
      <c r="E73" s="268"/>
      <c r="F73" s="268"/>
      <c r="G73" s="268"/>
      <c r="H73" s="21"/>
      <c r="I73" s="278" t="s">
        <v>25</v>
      </c>
      <c r="J73" s="279">
        <v>18</v>
      </c>
      <c r="K73" s="280"/>
      <c r="L73" s="281"/>
      <c r="M73" s="557">
        <f>J73*L73</f>
        <v>0</v>
      </c>
    </row>
    <row r="74" spans="1:15">
      <c r="A74" s="555"/>
      <c r="B74" s="271"/>
      <c r="C74" s="272"/>
      <c r="D74" s="268"/>
      <c r="E74" s="268"/>
      <c r="F74" s="268"/>
      <c r="G74" s="268"/>
      <c r="H74" s="21"/>
      <c r="I74" s="278"/>
      <c r="J74" s="279"/>
      <c r="K74" s="280"/>
      <c r="L74" s="281"/>
      <c r="M74" s="557"/>
    </row>
    <row r="75" spans="1:15">
      <c r="A75" s="555">
        <v>4</v>
      </c>
      <c r="B75" s="299" t="s">
        <v>290</v>
      </c>
      <c r="C75" s="556" t="s">
        <v>291</v>
      </c>
      <c r="D75" s="268"/>
      <c r="E75" s="268"/>
      <c r="F75" s="268"/>
      <c r="G75" s="268"/>
      <c r="H75" s="21"/>
      <c r="I75" s="278"/>
      <c r="J75" s="279"/>
      <c r="K75" s="280"/>
      <c r="L75" s="281"/>
      <c r="M75" s="557"/>
    </row>
    <row r="76" spans="1:15">
      <c r="A76" s="555">
        <v>4</v>
      </c>
      <c r="B76" s="299"/>
      <c r="C76" s="558" t="s">
        <v>282</v>
      </c>
      <c r="D76" s="268"/>
      <c r="E76" s="268"/>
      <c r="F76" s="268"/>
      <c r="G76" s="268"/>
      <c r="H76" s="109"/>
      <c r="I76" s="278" t="s">
        <v>419</v>
      </c>
      <c r="J76" s="279">
        <v>1</v>
      </c>
      <c r="K76" s="280"/>
      <c r="L76" s="281"/>
      <c r="M76" s="557">
        <f>J76*L76</f>
        <v>0</v>
      </c>
    </row>
    <row r="77" spans="1:15">
      <c r="A77" s="584"/>
      <c r="B77" s="269"/>
      <c r="C77" s="62"/>
      <c r="D77" s="268"/>
      <c r="E77" s="268"/>
      <c r="F77" s="268"/>
      <c r="G77" s="268"/>
      <c r="H77" s="21"/>
      <c r="I77" s="278"/>
      <c r="J77" s="279"/>
      <c r="K77" s="280"/>
      <c r="L77" s="281"/>
      <c r="M77" s="557"/>
    </row>
    <row r="78" spans="1:15">
      <c r="A78" s="555">
        <v>4</v>
      </c>
      <c r="B78" s="299" t="s">
        <v>293</v>
      </c>
      <c r="C78" s="556" t="s">
        <v>294</v>
      </c>
      <c r="D78" s="268"/>
      <c r="E78" s="268"/>
      <c r="F78" s="268"/>
      <c r="G78" s="268"/>
      <c r="H78" s="274"/>
      <c r="I78" s="278"/>
      <c r="J78" s="279"/>
      <c r="K78" s="280"/>
      <c r="L78" s="281"/>
      <c r="M78" s="557"/>
    </row>
    <row r="79" spans="1:15">
      <c r="A79" s="555">
        <v>4</v>
      </c>
      <c r="B79" s="299"/>
      <c r="C79" s="558" t="s">
        <v>295</v>
      </c>
      <c r="D79" s="268"/>
      <c r="E79" s="268"/>
      <c r="F79" s="268"/>
      <c r="G79" s="268"/>
      <c r="H79" s="21"/>
      <c r="I79" s="278"/>
      <c r="J79" s="279"/>
      <c r="K79" s="280"/>
      <c r="L79" s="281"/>
      <c r="M79" s="557"/>
    </row>
    <row r="80" spans="1:15">
      <c r="A80" s="555">
        <v>4</v>
      </c>
      <c r="B80" s="299"/>
      <c r="C80" s="558" t="s">
        <v>282</v>
      </c>
      <c r="D80" s="268"/>
      <c r="E80" s="268"/>
      <c r="F80" s="268"/>
      <c r="G80" s="268"/>
      <c r="H80" s="109" t="s">
        <v>29</v>
      </c>
      <c r="I80" s="278" t="s">
        <v>419</v>
      </c>
      <c r="J80" s="279">
        <v>1</v>
      </c>
      <c r="K80" s="280"/>
      <c r="L80" s="281"/>
      <c r="M80" s="557">
        <f t="shared" ref="M80" si="10">J80*L80</f>
        <v>0</v>
      </c>
    </row>
    <row r="81" spans="1:13">
      <c r="A81" s="555"/>
      <c r="B81" s="299"/>
      <c r="C81" s="558"/>
      <c r="D81" s="268"/>
      <c r="E81" s="268"/>
      <c r="F81" s="268"/>
      <c r="G81" s="268"/>
      <c r="H81" s="21"/>
      <c r="I81" s="278"/>
      <c r="J81" s="279"/>
      <c r="K81" s="280"/>
      <c r="L81" s="281"/>
      <c r="M81" s="557"/>
    </row>
    <row r="82" spans="1:13">
      <c r="A82" s="555">
        <v>4</v>
      </c>
      <c r="B82" s="299"/>
      <c r="C82" s="558" t="s">
        <v>296</v>
      </c>
      <c r="D82" s="268"/>
      <c r="E82" s="268"/>
      <c r="F82" s="268"/>
      <c r="G82" s="268"/>
      <c r="H82" s="21"/>
      <c r="I82" s="278"/>
      <c r="J82" s="279"/>
      <c r="K82" s="280"/>
      <c r="L82" s="281"/>
      <c r="M82" s="557"/>
    </row>
    <row r="83" spans="1:13">
      <c r="A83" s="555">
        <v>4</v>
      </c>
      <c r="B83" s="299"/>
      <c r="C83" s="558" t="s">
        <v>282</v>
      </c>
      <c r="D83" s="268"/>
      <c r="E83" s="268"/>
      <c r="F83" s="268"/>
      <c r="G83" s="268"/>
      <c r="H83" s="109" t="s">
        <v>29</v>
      </c>
      <c r="I83" s="278" t="s">
        <v>419</v>
      </c>
      <c r="J83" s="279">
        <v>2</v>
      </c>
      <c r="K83" s="280"/>
      <c r="L83" s="281"/>
      <c r="M83" s="557">
        <f t="shared" ref="M83" si="11">J83*L83</f>
        <v>0</v>
      </c>
    </row>
    <row r="84" spans="1:13">
      <c r="A84" s="555"/>
      <c r="B84" s="299"/>
      <c r="C84" s="558"/>
      <c r="D84" s="268"/>
      <c r="E84" s="268"/>
      <c r="F84" s="268"/>
      <c r="G84" s="268"/>
      <c r="H84" s="21"/>
      <c r="I84" s="278"/>
      <c r="J84" s="279"/>
      <c r="K84" s="280"/>
      <c r="L84" s="281"/>
      <c r="M84" s="557"/>
    </row>
    <row r="85" spans="1:13">
      <c r="A85" s="555">
        <v>4</v>
      </c>
      <c r="B85" s="299"/>
      <c r="C85" s="558" t="s">
        <v>503</v>
      </c>
      <c r="D85" s="268"/>
      <c r="E85" s="268"/>
      <c r="F85" s="268"/>
      <c r="G85" s="268"/>
      <c r="H85" s="21"/>
      <c r="I85" s="278"/>
      <c r="J85" s="279"/>
      <c r="K85" s="280"/>
      <c r="L85" s="281"/>
      <c r="M85" s="557"/>
    </row>
    <row r="86" spans="1:13">
      <c r="A86" s="555">
        <v>4</v>
      </c>
      <c r="B86" s="299"/>
      <c r="C86" s="558" t="s">
        <v>278</v>
      </c>
      <c r="D86" s="268"/>
      <c r="E86" s="268"/>
      <c r="F86" s="268"/>
      <c r="G86" s="268"/>
      <c r="H86" s="21"/>
      <c r="I86" s="278" t="s">
        <v>419</v>
      </c>
      <c r="J86" s="279">
        <v>7</v>
      </c>
      <c r="K86" s="280"/>
      <c r="L86" s="281"/>
      <c r="M86" s="557">
        <f t="shared" ref="M86" si="12">J86*L86</f>
        <v>0</v>
      </c>
    </row>
    <row r="87" spans="1:13">
      <c r="A87" s="555"/>
      <c r="B87" s="271"/>
      <c r="C87" s="272"/>
      <c r="D87" s="268"/>
      <c r="E87" s="268"/>
      <c r="F87" s="268"/>
      <c r="G87" s="268"/>
      <c r="H87" s="21"/>
      <c r="I87" s="278"/>
      <c r="J87" s="279"/>
      <c r="K87" s="280"/>
      <c r="L87" s="281"/>
      <c r="M87" s="557"/>
    </row>
    <row r="88" spans="1:13">
      <c r="A88" s="555">
        <v>4</v>
      </c>
      <c r="B88" s="299" t="s">
        <v>306</v>
      </c>
      <c r="C88" s="556" t="s">
        <v>307</v>
      </c>
      <c r="D88" s="268"/>
      <c r="E88" s="268"/>
      <c r="F88" s="268"/>
      <c r="G88" s="268"/>
      <c r="H88" s="21"/>
      <c r="I88" s="278"/>
      <c r="J88" s="279"/>
      <c r="K88" s="280"/>
      <c r="L88" s="281"/>
      <c r="M88" s="557"/>
    </row>
    <row r="89" spans="1:13">
      <c r="A89" s="555">
        <v>4</v>
      </c>
      <c r="B89" s="300"/>
      <c r="C89" s="558" t="s">
        <v>282</v>
      </c>
      <c r="D89" s="268"/>
      <c r="E89" s="268"/>
      <c r="F89" s="268"/>
      <c r="G89" s="268"/>
      <c r="H89" s="21"/>
      <c r="I89" s="278" t="s">
        <v>25</v>
      </c>
      <c r="J89" s="279">
        <v>45</v>
      </c>
      <c r="K89" s="280"/>
      <c r="L89" s="281"/>
      <c r="M89" s="557">
        <f t="shared" ref="M89" si="13">J89*L89</f>
        <v>0</v>
      </c>
    </row>
    <row r="90" spans="1:13">
      <c r="A90" s="313"/>
      <c r="B90" s="65"/>
      <c r="C90" s="62"/>
      <c r="D90" s="268"/>
      <c r="E90" s="268"/>
      <c r="F90" s="268"/>
      <c r="G90" s="268"/>
      <c r="H90" s="21"/>
      <c r="I90" s="22"/>
      <c r="J90" s="28"/>
      <c r="K90" s="24"/>
      <c r="L90" s="29"/>
      <c r="M90" s="119"/>
    </row>
    <row r="91" spans="1:13">
      <c r="A91" s="348"/>
      <c r="B91" s="112"/>
      <c r="C91" s="559" t="s">
        <v>56</v>
      </c>
      <c r="D91" s="504"/>
      <c r="E91" s="504"/>
      <c r="F91" s="504"/>
      <c r="G91" s="504"/>
      <c r="H91" s="110"/>
      <c r="I91" s="30" t="str">
        <f>IF(ISBLANK(B91), "", VLOOKUP(B91,[1]LOT_1!$B$10:$M$2032,8, FALSE))</f>
        <v/>
      </c>
      <c r="J91" s="28"/>
      <c r="L91" s="30"/>
      <c r="M91" s="119" t="str">
        <f t="shared" ref="M91:M112" si="14">IF(ISNUMBER(L91),J91*L91,"")</f>
        <v/>
      </c>
    </row>
    <row r="92" spans="1:13">
      <c r="A92" s="313"/>
      <c r="B92" s="26"/>
      <c r="C92" s="124"/>
      <c r="H92" s="111"/>
      <c r="I92" s="30" t="str">
        <f>IF(ISBLANK(B92), "", VLOOKUP(B92,[1]LOT_1!$B$10:$M$2032,8, FALSE))</f>
        <v/>
      </c>
      <c r="J92" s="28"/>
      <c r="L92" s="30"/>
      <c r="M92" s="119" t="str">
        <f t="shared" si="14"/>
        <v/>
      </c>
    </row>
    <row r="93" spans="1:13">
      <c r="A93" s="348">
        <v>5</v>
      </c>
      <c r="B93" s="112" t="s">
        <v>57</v>
      </c>
      <c r="C93" s="588" t="s">
        <v>58</v>
      </c>
      <c r="H93" s="111"/>
      <c r="I93" s="30"/>
      <c r="J93" s="28"/>
      <c r="L93" s="30"/>
      <c r="M93" s="119" t="str">
        <f t="shared" si="14"/>
        <v/>
      </c>
    </row>
    <row r="94" spans="1:13">
      <c r="A94" s="348">
        <v>5</v>
      </c>
      <c r="B94" s="112" t="s">
        <v>59</v>
      </c>
      <c r="C94" t="s">
        <v>60</v>
      </c>
      <c r="H94" s="111"/>
      <c r="I94" s="30"/>
      <c r="J94" s="28"/>
      <c r="L94" s="30"/>
      <c r="M94" s="119" t="str">
        <f t="shared" si="14"/>
        <v/>
      </c>
    </row>
    <row r="95" spans="1:13">
      <c r="A95" s="506">
        <v>5</v>
      </c>
      <c r="B95" s="107" t="s">
        <v>61</v>
      </c>
      <c r="C95" s="547" t="s">
        <v>24</v>
      </c>
      <c r="H95" s="111"/>
      <c r="I95" s="30" t="str">
        <f>IF(ISBLANK(B95), "", VLOOKUP(B95,[1]LOT_1!$B$10:$M$2032,8, FALSE))</f>
        <v>m2</v>
      </c>
      <c r="J95" s="28">
        <f>SUM(F96:F97)</f>
        <v>138</v>
      </c>
      <c r="L95" s="30"/>
      <c r="M95" s="119" t="str">
        <f t="shared" si="14"/>
        <v/>
      </c>
    </row>
    <row r="96" spans="1:13">
      <c r="A96" s="506"/>
      <c r="B96" s="107"/>
      <c r="C96" s="547"/>
      <c r="D96" s="109" t="s">
        <v>165</v>
      </c>
      <c r="E96" s="35" t="s">
        <v>25</v>
      </c>
      <c r="F96" s="36">
        <f>6+23+32</f>
        <v>61</v>
      </c>
      <c r="H96" s="111"/>
      <c r="I96" s="30"/>
      <c r="J96" s="28"/>
      <c r="L96" s="30"/>
      <c r="M96" s="119"/>
    </row>
    <row r="97" spans="1:17">
      <c r="A97" s="506"/>
      <c r="B97" s="107"/>
      <c r="C97" s="547"/>
      <c r="D97" s="109" t="s">
        <v>166</v>
      </c>
      <c r="E97" s="35" t="s">
        <v>25</v>
      </c>
      <c r="F97" s="36">
        <f>20+43+9+5</f>
        <v>77</v>
      </c>
      <c r="H97" s="111"/>
      <c r="I97" s="30"/>
      <c r="J97" s="28"/>
      <c r="L97" s="30"/>
      <c r="M97" s="119"/>
    </row>
    <row r="98" spans="1:17">
      <c r="A98" s="506"/>
      <c r="B98" s="107"/>
      <c r="C98" s="547"/>
      <c r="H98" s="111"/>
      <c r="I98" s="30"/>
      <c r="J98" s="28"/>
      <c r="L98" s="30"/>
      <c r="M98" s="119"/>
    </row>
    <row r="99" spans="1:17">
      <c r="A99" s="348">
        <v>5</v>
      </c>
      <c r="B99" s="112" t="s">
        <v>64</v>
      </c>
      <c r="C99" t="s">
        <v>65</v>
      </c>
      <c r="H99" s="111"/>
      <c r="I99" s="30"/>
      <c r="J99" s="28"/>
      <c r="L99" s="30"/>
      <c r="M99" s="119" t="str">
        <f t="shared" si="14"/>
        <v/>
      </c>
    </row>
    <row r="100" spans="1:17">
      <c r="A100" s="348">
        <v>5</v>
      </c>
      <c r="B100" s="112" t="s">
        <v>66</v>
      </c>
      <c r="C100" s="515" t="s">
        <v>24</v>
      </c>
      <c r="H100" s="111"/>
      <c r="I100" s="30" t="str">
        <f>IF(ISBLANK(B100), "", VLOOKUP(B100,[1]LOT_1!$B$10:$M$2032,8, FALSE))</f>
        <v>m2</v>
      </c>
      <c r="J100" s="28">
        <f>SUM(F101:F102)</f>
        <v>85</v>
      </c>
      <c r="L100" s="30"/>
      <c r="M100" s="119" t="str">
        <f t="shared" si="14"/>
        <v/>
      </c>
    </row>
    <row r="101" spans="1:17">
      <c r="A101" s="348"/>
      <c r="B101" s="112"/>
      <c r="C101" s="515"/>
      <c r="D101" s="109" t="s">
        <v>167</v>
      </c>
      <c r="E101" s="35" t="s">
        <v>25</v>
      </c>
      <c r="F101" s="36">
        <v>26</v>
      </c>
      <c r="H101" s="111"/>
      <c r="I101" s="30"/>
      <c r="J101" s="28"/>
      <c r="L101" s="30"/>
      <c r="M101" s="119"/>
    </row>
    <row r="102" spans="1:17">
      <c r="A102" s="348"/>
      <c r="B102" s="112"/>
      <c r="C102" s="515"/>
      <c r="D102" s="109" t="s">
        <v>168</v>
      </c>
      <c r="E102" s="35" t="s">
        <v>25</v>
      </c>
      <c r="F102" s="36">
        <v>59</v>
      </c>
      <c r="H102" s="111"/>
      <c r="I102" s="30"/>
      <c r="J102" s="28"/>
      <c r="L102" s="30"/>
      <c r="M102" s="119"/>
    </row>
    <row r="103" spans="1:17">
      <c r="A103" s="348"/>
      <c r="B103" s="400"/>
      <c r="C103" s="515"/>
      <c r="H103" s="111"/>
      <c r="I103" s="30" t="str">
        <f>IF(ISBLANK(B103), "", VLOOKUP(B103,[1]LOT_1!$B$10:$M$2032,8, FALSE))</f>
        <v/>
      </c>
      <c r="J103" s="28"/>
      <c r="L103" s="30"/>
      <c r="M103" s="119" t="str">
        <f t="shared" si="14"/>
        <v/>
      </c>
    </row>
    <row r="104" spans="1:17">
      <c r="A104" s="348">
        <v>5</v>
      </c>
      <c r="B104" s="400" t="s">
        <v>67</v>
      </c>
      <c r="C104" s="588" t="s">
        <v>68</v>
      </c>
      <c r="H104" s="111"/>
      <c r="I104" s="30"/>
      <c r="J104" s="28"/>
      <c r="L104" s="30"/>
      <c r="M104" s="119" t="str">
        <f t="shared" si="14"/>
        <v/>
      </c>
    </row>
    <row r="105" spans="1:17">
      <c r="A105" s="506">
        <v>5</v>
      </c>
      <c r="B105" s="355" t="s">
        <v>74</v>
      </c>
      <c r="C105" s="561" t="s">
        <v>75</v>
      </c>
      <c r="H105" s="111"/>
      <c r="I105" s="30"/>
      <c r="J105" s="28"/>
      <c r="L105" s="30"/>
      <c r="M105" s="119" t="str">
        <f t="shared" si="14"/>
        <v/>
      </c>
    </row>
    <row r="106" spans="1:17">
      <c r="A106" s="506">
        <v>5</v>
      </c>
      <c r="B106" s="355" t="s">
        <v>76</v>
      </c>
      <c r="C106" s="547" t="s">
        <v>24</v>
      </c>
      <c r="H106" s="109"/>
      <c r="I106" s="30" t="str">
        <f>IF(ISBLANK(B106), "", VLOOKUP(B106,[1]LOT_1!$B$10:$M$2032,8, FALSE))</f>
        <v>m2</v>
      </c>
      <c r="J106" s="28">
        <f>SUM(F107:F109)</f>
        <v>144</v>
      </c>
      <c r="L106" s="30"/>
      <c r="M106" s="119" t="str">
        <f t="shared" si="14"/>
        <v/>
      </c>
    </row>
    <row r="107" spans="1:17">
      <c r="A107" s="348"/>
      <c r="B107" s="400"/>
      <c r="C107" s="515"/>
      <c r="D107" s="109" t="s">
        <v>77</v>
      </c>
      <c r="E107" s="35" t="s">
        <v>25</v>
      </c>
      <c r="F107" s="36">
        <f>33+8</f>
        <v>41</v>
      </c>
      <c r="H107" s="109"/>
      <c r="I107" s="30"/>
      <c r="J107" s="28"/>
      <c r="L107" s="30"/>
      <c r="M107" s="119"/>
      <c r="Q107" s="121"/>
    </row>
    <row r="108" spans="1:17">
      <c r="A108" s="348"/>
      <c r="B108" s="400"/>
      <c r="C108" s="515"/>
      <c r="D108" s="109" t="s">
        <v>171</v>
      </c>
      <c r="E108" s="35" t="s">
        <v>25</v>
      </c>
      <c r="F108" s="36">
        <f>5+8+6</f>
        <v>19</v>
      </c>
      <c r="H108" s="109"/>
      <c r="I108" s="30"/>
      <c r="J108" s="28"/>
      <c r="L108" s="30"/>
      <c r="M108" s="119"/>
    </row>
    <row r="109" spans="1:17">
      <c r="A109" s="348"/>
      <c r="B109" s="400"/>
      <c r="C109" s="515"/>
      <c r="D109" s="109" t="s">
        <v>530</v>
      </c>
      <c r="E109" s="35" t="s">
        <v>25</v>
      </c>
      <c r="F109" s="36">
        <f>14*6</f>
        <v>84</v>
      </c>
      <c r="H109" s="109"/>
      <c r="I109" s="30"/>
      <c r="J109" s="28"/>
      <c r="L109" s="30"/>
      <c r="M109" s="119"/>
    </row>
    <row r="110" spans="1:17">
      <c r="A110" s="348"/>
      <c r="B110" s="400"/>
      <c r="C110" s="515"/>
      <c r="H110" s="111"/>
      <c r="I110" s="30" t="str">
        <f>IF(ISBLANK(B110), "", VLOOKUP(B110,[1]LOT_1!$B$10:$M$2032,8, FALSE))</f>
        <v/>
      </c>
      <c r="J110" s="28"/>
      <c r="L110" s="30"/>
      <c r="M110" s="119" t="str">
        <f t="shared" si="14"/>
        <v/>
      </c>
    </row>
    <row r="111" spans="1:17">
      <c r="A111" s="506">
        <v>5</v>
      </c>
      <c r="B111" s="355" t="s">
        <v>89</v>
      </c>
      <c r="C111" s="507" t="s">
        <v>90</v>
      </c>
      <c r="H111" s="111"/>
      <c r="I111" s="30"/>
      <c r="J111" s="28"/>
      <c r="L111" s="30"/>
      <c r="M111" s="119" t="str">
        <f t="shared" si="14"/>
        <v/>
      </c>
    </row>
    <row r="112" spans="1:17">
      <c r="A112" s="506">
        <v>5</v>
      </c>
      <c r="B112" s="355" t="s">
        <v>91</v>
      </c>
      <c r="C112" s="550" t="s">
        <v>92</v>
      </c>
      <c r="H112" s="109" t="s">
        <v>172</v>
      </c>
      <c r="I112" s="30" t="str">
        <f>IF(ISBLANK(B112), "", VLOOKUP(B112,[1]LOT_1!$B$10:$M$2032,8, FALSE))</f>
        <v>m2</v>
      </c>
      <c r="J112" s="28">
        <f>F113</f>
        <v>30</v>
      </c>
      <c r="L112" s="30"/>
      <c r="M112" s="119" t="str">
        <f t="shared" si="14"/>
        <v/>
      </c>
    </row>
    <row r="113" spans="1:13">
      <c r="A113" s="348"/>
      <c r="B113" s="400"/>
      <c r="C113" s="94"/>
      <c r="D113" s="109" t="s">
        <v>173</v>
      </c>
      <c r="E113" s="35" t="s">
        <v>25</v>
      </c>
      <c r="F113" s="36">
        <v>30</v>
      </c>
      <c r="H113" s="111"/>
      <c r="I113" s="30"/>
      <c r="J113" s="28"/>
      <c r="L113" s="30"/>
      <c r="M113" s="119"/>
    </row>
    <row r="114" spans="1:13">
      <c r="A114" s="348"/>
      <c r="B114" s="400"/>
      <c r="C114" s="94"/>
      <c r="H114" s="111"/>
      <c r="I114" s="30" t="str">
        <f>IF(ISBLANK(B114), "", VLOOKUP(B114,[1]LOT_1!$B$10:$M$2032,8, FALSE))</f>
        <v/>
      </c>
      <c r="J114" s="28"/>
      <c r="L114" s="30"/>
      <c r="M114" s="119" t="str">
        <f t="shared" ref="M114:M125" si="15">IF(ISNUMBER(L114),J114*L114,"")</f>
        <v/>
      </c>
    </row>
    <row r="115" spans="1:13">
      <c r="A115" s="506">
        <v>5</v>
      </c>
      <c r="B115" s="355" t="s">
        <v>93</v>
      </c>
      <c r="C115" s="588" t="s">
        <v>94</v>
      </c>
      <c r="H115" s="111"/>
      <c r="I115" s="30"/>
      <c r="J115" s="28"/>
      <c r="L115" s="30"/>
      <c r="M115" s="119" t="str">
        <f t="shared" si="15"/>
        <v/>
      </c>
    </row>
    <row r="116" spans="1:13">
      <c r="A116" s="511">
        <v>5</v>
      </c>
      <c r="B116" s="355" t="s">
        <v>195</v>
      </c>
      <c r="C116" s="530" t="s">
        <v>96</v>
      </c>
      <c r="H116" s="111"/>
      <c r="I116" s="30"/>
      <c r="J116" s="28"/>
      <c r="L116" s="30"/>
      <c r="M116" s="119" t="str">
        <f t="shared" si="15"/>
        <v/>
      </c>
    </row>
    <row r="117" spans="1:13">
      <c r="A117" s="511">
        <v>5</v>
      </c>
      <c r="B117" s="355" t="s">
        <v>196</v>
      </c>
      <c r="C117" s="529" t="s">
        <v>98</v>
      </c>
      <c r="H117" s="111"/>
      <c r="I117" s="30" t="str">
        <f>IF(ISBLANK(B117), "", VLOOKUP(B117,[1]LOT_1!$B$10:$M$2032,8, FALSE))</f>
        <v>U</v>
      </c>
      <c r="J117" s="28">
        <v>2</v>
      </c>
      <c r="L117" s="30"/>
      <c r="M117" s="119" t="str">
        <f t="shared" si="15"/>
        <v/>
      </c>
    </row>
    <row r="118" spans="1:13">
      <c r="A118" s="511">
        <v>5</v>
      </c>
      <c r="B118" s="355" t="s">
        <v>197</v>
      </c>
      <c r="C118" s="529" t="s">
        <v>100</v>
      </c>
      <c r="H118" s="111"/>
      <c r="I118" s="30" t="str">
        <f>IF(ISBLANK(B118), "", VLOOKUP(B118,[1]LOT_1!$B$10:$M$2032,8, FALSE))</f>
        <v>U</v>
      </c>
      <c r="J118" s="28">
        <v>3</v>
      </c>
      <c r="L118" s="30"/>
      <c r="M118" s="119" t="str">
        <f t="shared" si="15"/>
        <v/>
      </c>
    </row>
    <row r="119" spans="1:13">
      <c r="A119" s="506"/>
      <c r="B119" s="113"/>
      <c r="C119" s="549"/>
      <c r="H119" s="111"/>
      <c r="I119" s="30"/>
      <c r="J119" s="28"/>
      <c r="L119" s="30"/>
      <c r="M119" s="119"/>
    </row>
    <row r="120" spans="1:13">
      <c r="A120" s="511">
        <v>5</v>
      </c>
      <c r="B120" s="355" t="s">
        <v>95</v>
      </c>
      <c r="C120" s="530" t="s">
        <v>175</v>
      </c>
      <c r="H120" s="109" t="s">
        <v>176</v>
      </c>
      <c r="I120" s="30"/>
      <c r="J120" s="28"/>
      <c r="L120" s="30"/>
      <c r="M120" s="119"/>
    </row>
    <row r="121" spans="1:13">
      <c r="A121" s="511">
        <v>5</v>
      </c>
      <c r="B121" s="355" t="s">
        <v>97</v>
      </c>
      <c r="C121" s="529" t="s">
        <v>98</v>
      </c>
      <c r="H121" s="111"/>
      <c r="I121" s="30" t="str">
        <f>IF(ISBLANK(B121), "", VLOOKUP(B121,[1]LOT_1!$B$10:$M$2032,8, FALSE))</f>
        <v>U</v>
      </c>
      <c r="J121" s="28">
        <v>2</v>
      </c>
      <c r="L121" s="30"/>
      <c r="M121" s="119" t="str">
        <f t="shared" ref="M121" si="16">IF(ISNUMBER(L121),J121*L121,"")</f>
        <v/>
      </c>
    </row>
    <row r="122" spans="1:13">
      <c r="A122" s="348"/>
      <c r="B122" s="112"/>
      <c r="C122" s="515"/>
      <c r="H122" s="111"/>
      <c r="I122" s="30" t="str">
        <f>IF(ISBLANK(B122), "", VLOOKUP(B122,[1]LOT_1!$B$10:$M$2032,8, FALSE))</f>
        <v/>
      </c>
      <c r="J122" s="28"/>
      <c r="L122" s="30"/>
      <c r="M122" s="119" t="str">
        <f t="shared" si="15"/>
        <v/>
      </c>
    </row>
    <row r="123" spans="1:13">
      <c r="A123" s="511">
        <v>5</v>
      </c>
      <c r="B123" s="355" t="s">
        <v>174</v>
      </c>
      <c r="C123" s="530" t="s">
        <v>102</v>
      </c>
      <c r="H123" s="109" t="s">
        <v>164</v>
      </c>
      <c r="I123" s="30"/>
      <c r="J123" s="28"/>
      <c r="L123" s="30"/>
      <c r="M123" s="119" t="str">
        <f t="shared" si="15"/>
        <v/>
      </c>
    </row>
    <row r="124" spans="1:13">
      <c r="A124" s="511">
        <v>5</v>
      </c>
      <c r="B124" s="355" t="s">
        <v>177</v>
      </c>
      <c r="C124" s="529" t="s">
        <v>98</v>
      </c>
      <c r="H124" s="111"/>
      <c r="I124" s="30" t="str">
        <f>IF(ISBLANK(B124), "", VLOOKUP(B124,[1]LOT_1!$B$10:$M$2032,8, FALSE))</f>
        <v>U</v>
      </c>
      <c r="J124" s="28">
        <v>1</v>
      </c>
      <c r="L124" s="30"/>
      <c r="M124" s="119" t="str">
        <f t="shared" si="15"/>
        <v/>
      </c>
    </row>
    <row r="125" spans="1:13">
      <c r="A125" s="348"/>
      <c r="B125" s="112"/>
      <c r="C125" s="589"/>
      <c r="H125" s="111"/>
      <c r="I125" s="30" t="str">
        <f>IF(ISBLANK(B125), "", VLOOKUP(B125,[1]LOT_1!$B$10:$M$2032,8, FALSE))</f>
        <v/>
      </c>
      <c r="J125" s="28"/>
      <c r="L125" s="30"/>
      <c r="M125" s="119" t="str">
        <f t="shared" si="15"/>
        <v/>
      </c>
    </row>
    <row r="126" spans="1:13">
      <c r="A126" s="511">
        <v>5</v>
      </c>
      <c r="B126" s="355" t="s">
        <v>101</v>
      </c>
      <c r="C126" s="438" t="s">
        <v>105</v>
      </c>
      <c r="H126" s="111"/>
      <c r="I126" s="30"/>
      <c r="J126" s="28"/>
      <c r="L126" s="30"/>
      <c r="M126" s="119"/>
    </row>
    <row r="127" spans="1:13">
      <c r="A127" s="511">
        <v>5</v>
      </c>
      <c r="B127" s="355" t="s">
        <v>103</v>
      </c>
      <c r="C127" s="529" t="s">
        <v>100</v>
      </c>
      <c r="H127" s="111"/>
      <c r="I127" s="30" t="str">
        <f>IF(ISBLANK(B127), "", VLOOKUP(B127,[1]LOT_1!$B$10:$M$2032,8, FALSE))</f>
        <v>U</v>
      </c>
      <c r="J127" s="28">
        <v>1</v>
      </c>
      <c r="L127" s="30"/>
      <c r="M127" s="119" t="str">
        <f t="shared" ref="M127" si="17">IF(ISNUMBER(L127),J127*L127,"")</f>
        <v/>
      </c>
    </row>
    <row r="128" spans="1:13">
      <c r="A128" s="348"/>
      <c r="B128" s="112"/>
      <c r="C128" s="589"/>
      <c r="H128" s="111"/>
      <c r="I128" s="30"/>
      <c r="J128" s="28"/>
      <c r="L128" s="30"/>
      <c r="M128" s="119"/>
    </row>
    <row r="129" spans="1:13">
      <c r="A129" s="511">
        <v>5</v>
      </c>
      <c r="B129" s="355" t="s">
        <v>107</v>
      </c>
      <c r="C129" s="514" t="s">
        <v>178</v>
      </c>
      <c r="H129" s="111"/>
      <c r="I129" s="30"/>
      <c r="J129" s="28"/>
      <c r="L129" s="30"/>
      <c r="M129" s="119"/>
    </row>
    <row r="130" spans="1:13">
      <c r="A130" s="511">
        <v>5</v>
      </c>
      <c r="B130" s="355" t="s">
        <v>108</v>
      </c>
      <c r="C130" s="529" t="s">
        <v>100</v>
      </c>
      <c r="H130" s="109" t="s">
        <v>179</v>
      </c>
      <c r="I130" s="30" t="str">
        <f>IF(ISBLANK(B130), "", VLOOKUP(B130,[1]LOT_1!$B$10:$M$2032,8, FALSE))</f>
        <v>U</v>
      </c>
      <c r="J130" s="28">
        <v>1</v>
      </c>
      <c r="L130" s="30"/>
      <c r="M130" s="119" t="str">
        <f>IF(ISNUMBER(L130),J130*L130,"")</f>
        <v/>
      </c>
    </row>
    <row r="131" spans="1:13">
      <c r="A131" s="348"/>
      <c r="B131" s="112"/>
      <c r="C131" s="589"/>
      <c r="H131" s="111"/>
      <c r="I131" s="30"/>
      <c r="J131" s="28"/>
      <c r="L131" s="30"/>
      <c r="M131" s="119"/>
    </row>
    <row r="132" spans="1:13">
      <c r="A132" s="511">
        <v>5</v>
      </c>
      <c r="B132" s="355" t="s">
        <v>112</v>
      </c>
      <c r="C132" s="514" t="s">
        <v>113</v>
      </c>
      <c r="H132" s="111"/>
      <c r="I132" s="30"/>
      <c r="J132" s="28"/>
      <c r="L132" s="30"/>
      <c r="M132" s="119"/>
    </row>
    <row r="133" spans="1:13">
      <c r="A133" s="511">
        <v>5</v>
      </c>
      <c r="B133" s="355" t="s">
        <v>115</v>
      </c>
      <c r="C133" s="529" t="s">
        <v>100</v>
      </c>
      <c r="H133" s="109" t="s">
        <v>180</v>
      </c>
      <c r="I133" s="30" t="str">
        <f>IF(ISBLANK(B133), "", VLOOKUP(B133,[1]LOT_1!$B$10:$M$2032,8, FALSE))</f>
        <v>U</v>
      </c>
      <c r="J133" s="28">
        <v>2</v>
      </c>
      <c r="L133" s="30"/>
      <c r="M133" s="119" t="str">
        <f>IF(ISNUMBER(L133),J133*L133,"")</f>
        <v/>
      </c>
    </row>
    <row r="134" spans="1:13">
      <c r="A134" s="348"/>
      <c r="B134" s="112"/>
      <c r="C134" s="589"/>
      <c r="H134" s="111"/>
      <c r="I134" s="30"/>
      <c r="J134" s="28"/>
      <c r="L134" s="30"/>
      <c r="M134" s="119"/>
    </row>
    <row r="135" spans="1:13">
      <c r="A135" s="511">
        <v>5</v>
      </c>
      <c r="B135" s="355" t="s">
        <v>181</v>
      </c>
      <c r="C135" s="514" t="s">
        <v>182</v>
      </c>
      <c r="H135" s="111"/>
      <c r="I135" s="30"/>
      <c r="J135" s="28"/>
      <c r="L135" s="30"/>
      <c r="M135" s="119"/>
    </row>
    <row r="136" spans="1:13">
      <c r="A136" s="511">
        <v>5</v>
      </c>
      <c r="B136" s="355" t="s">
        <v>621</v>
      </c>
      <c r="C136" s="529" t="s">
        <v>98</v>
      </c>
      <c r="H136" s="109" t="s">
        <v>164</v>
      </c>
      <c r="I136" s="30" t="str">
        <f>IF(ISBLANK(B136), "", VLOOKUP(B136,[1]LOT_1!$B$10:$M$2032,8, FALSE))</f>
        <v>U</v>
      </c>
      <c r="J136" s="28">
        <v>1</v>
      </c>
      <c r="L136" s="30"/>
      <c r="M136" s="119" t="str">
        <f>IF(ISNUMBER(L136),J136*L136,"")</f>
        <v/>
      </c>
    </row>
    <row r="137" spans="1:13">
      <c r="A137" s="348"/>
      <c r="B137" s="112"/>
      <c r="C137" s="589"/>
      <c r="H137" s="111"/>
      <c r="I137" s="30" t="str">
        <f>IF(ISBLANK(B137), "", VLOOKUP(B137,[1]LOT_1!$B$10:$M$2032,8, FALSE))</f>
        <v/>
      </c>
      <c r="J137" s="28"/>
      <c r="L137" s="30"/>
      <c r="M137" s="119" t="str">
        <f>IF(ISNUMBER(L137),J137*L137,"")</f>
        <v/>
      </c>
    </row>
    <row r="138" spans="1:13">
      <c r="A138" s="511">
        <v>5</v>
      </c>
      <c r="B138" s="355" t="s">
        <v>117</v>
      </c>
      <c r="C138" s="536" t="s">
        <v>118</v>
      </c>
      <c r="H138" s="111"/>
      <c r="I138" s="30"/>
      <c r="J138" s="28"/>
      <c r="L138" s="30"/>
      <c r="M138" s="119"/>
    </row>
    <row r="139" spans="1:13">
      <c r="A139" s="511">
        <v>5</v>
      </c>
      <c r="B139" s="355" t="s">
        <v>119</v>
      </c>
      <c r="C139" s="530" t="s">
        <v>120</v>
      </c>
      <c r="H139" s="111"/>
      <c r="I139" s="30" t="str">
        <f>IF(ISBLANK(B139), "", VLOOKUP(B139,[1]LOT_1!$B$10:$M$2032,8, FALSE))</f>
        <v>ml</v>
      </c>
      <c r="J139" s="28">
        <f>SUM(F140)</f>
        <v>26</v>
      </c>
      <c r="L139" s="30"/>
      <c r="M139" s="119" t="str">
        <f>IF(ISNUMBER(L139),J139*L139,"")</f>
        <v/>
      </c>
    </row>
    <row r="140" spans="1:13">
      <c r="A140" s="506"/>
      <c r="B140" s="113"/>
      <c r="C140" s="94"/>
      <c r="D140" s="109" t="s">
        <v>183</v>
      </c>
      <c r="E140" s="35" t="s">
        <v>25</v>
      </c>
      <c r="F140" s="36">
        <v>26</v>
      </c>
      <c r="H140" s="111"/>
      <c r="I140" s="30"/>
      <c r="J140" s="28"/>
      <c r="L140" s="30"/>
      <c r="M140" s="119"/>
    </row>
    <row r="141" spans="1:13">
      <c r="A141" s="511">
        <v>5</v>
      </c>
      <c r="B141" s="355" t="s">
        <v>121</v>
      </c>
      <c r="C141" s="530" t="s">
        <v>185</v>
      </c>
      <c r="D141" s="114"/>
      <c r="E141" s="115"/>
      <c r="F141" s="116"/>
      <c r="H141" s="111"/>
      <c r="I141" s="30" t="str">
        <f>IF(ISBLANK(B141), "", VLOOKUP(B141,[1]LOT_1!$B$10:$M$2032,8, FALSE))</f>
        <v>ml</v>
      </c>
      <c r="J141" s="28">
        <f>SUM(F142:F146)</f>
        <v>112</v>
      </c>
      <c r="L141" s="30"/>
      <c r="M141" s="119" t="str">
        <f>IF(ISNUMBER(L141),J141*L141,"")</f>
        <v/>
      </c>
    </row>
    <row r="142" spans="1:13">
      <c r="A142" s="575"/>
      <c r="B142" s="113"/>
      <c r="C142" s="578"/>
      <c r="D142" s="109" t="s">
        <v>186</v>
      </c>
      <c r="E142" s="35" t="s">
        <v>25</v>
      </c>
      <c r="F142" s="36">
        <v>22</v>
      </c>
      <c r="H142" s="111"/>
      <c r="I142" s="30"/>
      <c r="J142" s="28"/>
      <c r="L142" s="30"/>
      <c r="M142" s="119"/>
    </row>
    <row r="143" spans="1:13">
      <c r="A143" s="575"/>
      <c r="B143" s="113"/>
      <c r="C143" s="94"/>
      <c r="D143" s="114" t="s">
        <v>187</v>
      </c>
      <c r="E143" s="35" t="s">
        <v>25</v>
      </c>
      <c r="F143" s="36">
        <v>48</v>
      </c>
      <c r="H143" s="111"/>
      <c r="I143" s="30"/>
      <c r="J143" s="28"/>
      <c r="L143" s="30"/>
      <c r="M143" s="119"/>
    </row>
    <row r="144" spans="1:13">
      <c r="A144" s="575"/>
      <c r="B144" s="113"/>
      <c r="C144" s="94"/>
      <c r="D144" s="114" t="s">
        <v>188</v>
      </c>
      <c r="E144" s="35" t="s">
        <v>25</v>
      </c>
      <c r="F144" s="36">
        <v>21</v>
      </c>
      <c r="H144" s="111"/>
      <c r="I144" s="30"/>
      <c r="J144" s="28"/>
      <c r="L144" s="30"/>
      <c r="M144" s="119"/>
    </row>
    <row r="145" spans="1:13">
      <c r="A145" s="348"/>
      <c r="B145" s="112"/>
      <c r="C145" s="94"/>
      <c r="D145" s="114" t="s">
        <v>189</v>
      </c>
      <c r="E145" s="35" t="s">
        <v>25</v>
      </c>
      <c r="F145" s="36">
        <v>7</v>
      </c>
      <c r="H145" s="111"/>
      <c r="I145" s="30" t="str">
        <f>IF(ISBLANK(B145), "", VLOOKUP(B145,[1]LOT_1!$B$10:$M$2032,8, FALSE))</f>
        <v/>
      </c>
      <c r="J145" s="28"/>
      <c r="L145" s="30"/>
      <c r="M145" s="119" t="str">
        <f>IF(ISNUMBER(L145),J145*L145,"")</f>
        <v/>
      </c>
    </row>
    <row r="146" spans="1:13">
      <c r="A146" s="348"/>
      <c r="B146" s="112"/>
      <c r="C146" s="94"/>
      <c r="D146" s="109" t="s">
        <v>530</v>
      </c>
      <c r="E146" s="35" t="s">
        <v>25</v>
      </c>
      <c r="F146" s="36">
        <v>14</v>
      </c>
      <c r="H146" s="111"/>
      <c r="I146" s="30"/>
      <c r="J146" s="28"/>
      <c r="L146" s="30"/>
      <c r="M146" s="119"/>
    </row>
    <row r="147" spans="1:13">
      <c r="A147" s="348"/>
      <c r="B147" s="112"/>
      <c r="C147" s="94"/>
      <c r="D147" s="114"/>
      <c r="E147" s="115"/>
      <c r="F147" s="116"/>
      <c r="H147" s="111"/>
      <c r="I147" s="30"/>
      <c r="J147" s="28"/>
      <c r="L147" s="30"/>
      <c r="M147" s="119"/>
    </row>
    <row r="148" spans="1:13">
      <c r="A148" s="511">
        <v>5</v>
      </c>
      <c r="B148" s="355" t="s">
        <v>122</v>
      </c>
      <c r="C148" s="536" t="s">
        <v>123</v>
      </c>
      <c r="H148" s="111"/>
      <c r="I148" s="30"/>
      <c r="J148" s="28"/>
      <c r="L148" s="30"/>
      <c r="M148" s="119"/>
    </row>
    <row r="149" spans="1:13">
      <c r="A149" s="511">
        <v>5</v>
      </c>
      <c r="B149" s="355" t="s">
        <v>124</v>
      </c>
      <c r="C149" s="530" t="s">
        <v>125</v>
      </c>
      <c r="H149" s="111"/>
      <c r="I149" s="30" t="str">
        <f>IF(ISBLANK(B149), "", VLOOKUP(B149,[1]LOT_1!$B$10:$M$2032,8, FALSE))</f>
        <v>m2</v>
      </c>
      <c r="J149" s="28">
        <f>J151</f>
        <v>142.25</v>
      </c>
      <c r="L149" s="30"/>
      <c r="M149" s="119" t="str">
        <f>IF(ISNUMBER(L149),J149*L149,"")</f>
        <v/>
      </c>
    </row>
    <row r="150" spans="1:13">
      <c r="A150" s="506"/>
      <c r="B150" s="113"/>
      <c r="C150" s="507"/>
      <c r="H150" s="111"/>
      <c r="I150" s="30"/>
      <c r="J150" s="28"/>
      <c r="L150" s="30"/>
      <c r="M150" s="119"/>
    </row>
    <row r="151" spans="1:13">
      <c r="A151" s="511">
        <v>5</v>
      </c>
      <c r="B151" s="355" t="s">
        <v>126</v>
      </c>
      <c r="C151" s="530" t="s">
        <v>129</v>
      </c>
      <c r="H151" s="111"/>
      <c r="I151" s="30" t="str">
        <f>IF(ISBLANK(B151), "", VLOOKUP(B151,[1]LOT_1!$B$10:$M$2032,8, FALSE))</f>
        <v>m2</v>
      </c>
      <c r="J151" s="28">
        <f>SUM(F152:F158)</f>
        <v>142.25</v>
      </c>
      <c r="L151" s="30"/>
      <c r="M151" s="119" t="str">
        <f>IF(ISNUMBER(L151),J151*L151,"")</f>
        <v/>
      </c>
    </row>
    <row r="152" spans="1:13">
      <c r="A152" s="506"/>
      <c r="B152" s="113"/>
      <c r="C152" s="577"/>
      <c r="D152" s="114" t="s">
        <v>187</v>
      </c>
      <c r="E152" s="35" t="s">
        <v>25</v>
      </c>
      <c r="F152" s="36">
        <v>76</v>
      </c>
      <c r="H152" s="111"/>
      <c r="I152" s="30"/>
      <c r="J152" s="28"/>
      <c r="L152" s="30"/>
      <c r="M152" s="119"/>
    </row>
    <row r="153" spans="1:13">
      <c r="A153" s="506"/>
      <c r="B153" s="113"/>
      <c r="C153" s="577"/>
      <c r="D153" s="114" t="s">
        <v>190</v>
      </c>
      <c r="E153" s="35" t="s">
        <v>25</v>
      </c>
      <c r="F153" s="36">
        <v>12.5</v>
      </c>
      <c r="H153" s="111"/>
      <c r="I153" s="30"/>
      <c r="J153" s="28"/>
      <c r="L153" s="30"/>
      <c r="M153" s="119"/>
    </row>
    <row r="154" spans="1:13">
      <c r="A154" s="506"/>
      <c r="B154" s="113"/>
      <c r="C154" s="577"/>
      <c r="D154" s="114" t="s">
        <v>189</v>
      </c>
      <c r="E154" s="35" t="s">
        <v>25</v>
      </c>
      <c r="F154" s="36">
        <v>6</v>
      </c>
      <c r="H154" s="111"/>
      <c r="I154" s="30"/>
      <c r="J154" s="28"/>
      <c r="L154" s="30"/>
      <c r="M154" s="119"/>
    </row>
    <row r="155" spans="1:13">
      <c r="A155" s="506"/>
      <c r="B155" s="113"/>
      <c r="C155" s="515"/>
      <c r="D155" s="109" t="s">
        <v>183</v>
      </c>
      <c r="E155" s="35" t="s">
        <v>25</v>
      </c>
      <c r="F155" s="36">
        <f>7.7+8.6</f>
        <v>16.3</v>
      </c>
      <c r="H155" s="111"/>
      <c r="I155" s="30"/>
      <c r="J155" s="28"/>
      <c r="L155" s="30"/>
      <c r="M155" s="119"/>
    </row>
    <row r="156" spans="1:13">
      <c r="A156" s="506"/>
      <c r="B156" s="113"/>
      <c r="C156" s="94"/>
      <c r="D156" s="109" t="s">
        <v>186</v>
      </c>
      <c r="E156" s="35" t="s">
        <v>25</v>
      </c>
      <c r="F156" s="36">
        <f>5.75+7</f>
        <v>12.75</v>
      </c>
      <c r="H156" s="111"/>
      <c r="I156" s="30"/>
      <c r="J156" s="28"/>
      <c r="L156" s="30"/>
      <c r="M156" s="119"/>
    </row>
    <row r="157" spans="1:13">
      <c r="A157" s="506"/>
      <c r="B157" s="113"/>
      <c r="C157" s="94"/>
      <c r="D157" s="114" t="s">
        <v>191</v>
      </c>
      <c r="E157" s="35" t="s">
        <v>25</v>
      </c>
      <c r="F157" s="36">
        <v>3.7</v>
      </c>
      <c r="H157" s="111"/>
      <c r="I157" s="30"/>
      <c r="J157" s="28"/>
      <c r="L157" s="30"/>
      <c r="M157" s="119"/>
    </row>
    <row r="158" spans="1:13">
      <c r="A158" s="348"/>
      <c r="B158" s="112"/>
      <c r="C158" s="588"/>
      <c r="D158" s="109" t="s">
        <v>530</v>
      </c>
      <c r="E158" s="35" t="s">
        <v>25</v>
      </c>
      <c r="F158" s="36">
        <v>15</v>
      </c>
      <c r="H158" s="111"/>
      <c r="I158" s="30"/>
      <c r="J158" s="28"/>
      <c r="L158" s="30"/>
      <c r="M158" s="119"/>
    </row>
    <row r="159" spans="1:13">
      <c r="A159" s="348"/>
      <c r="B159" s="112"/>
      <c r="C159" s="588"/>
      <c r="D159" s="114"/>
      <c r="E159" s="115"/>
      <c r="F159" s="116"/>
      <c r="H159" s="111"/>
      <c r="I159" s="30"/>
      <c r="J159" s="28"/>
      <c r="L159" s="30"/>
      <c r="M159" s="119"/>
    </row>
    <row r="160" spans="1:13">
      <c r="A160" s="511">
        <v>5</v>
      </c>
      <c r="B160" s="355" t="s">
        <v>132</v>
      </c>
      <c r="C160" s="530" t="s">
        <v>137</v>
      </c>
      <c r="H160" s="111"/>
      <c r="I160" s="30"/>
      <c r="J160" s="28"/>
      <c r="L160" s="30"/>
      <c r="M160" s="119"/>
    </row>
    <row r="161" spans="1:13">
      <c r="A161" s="511">
        <v>5</v>
      </c>
      <c r="B161" s="355" t="s">
        <v>659</v>
      </c>
      <c r="C161" s="529" t="s">
        <v>192</v>
      </c>
      <c r="H161" s="111"/>
      <c r="I161" s="30" t="str">
        <f>IF(ISBLANK(B161), "", VLOOKUP(B161,[1]LOT_1!$B$10:$M$2032,8, FALSE))</f>
        <v>m2</v>
      </c>
      <c r="J161" s="28">
        <f>SUM(F162:F165)</f>
        <v>109.5</v>
      </c>
      <c r="L161" s="30"/>
      <c r="M161" s="119" t="str">
        <f>IF(ISNUMBER(L161),J161*L161,"")</f>
        <v/>
      </c>
    </row>
    <row r="162" spans="1:13">
      <c r="A162" s="575"/>
      <c r="B162" s="113"/>
      <c r="C162" s="577"/>
      <c r="D162" s="114" t="s">
        <v>187</v>
      </c>
      <c r="E162" s="35" t="s">
        <v>25</v>
      </c>
      <c r="F162" s="36">
        <v>76</v>
      </c>
      <c r="H162" s="111"/>
      <c r="I162" s="30"/>
      <c r="J162" s="28"/>
      <c r="L162" s="30"/>
      <c r="M162" s="119"/>
    </row>
    <row r="163" spans="1:13">
      <c r="A163" s="575"/>
      <c r="B163" s="113"/>
      <c r="C163" s="577"/>
      <c r="D163" s="114" t="s">
        <v>190</v>
      </c>
      <c r="E163" s="35" t="s">
        <v>25</v>
      </c>
      <c r="F163" s="36">
        <v>12.5</v>
      </c>
      <c r="H163" s="111"/>
      <c r="I163" s="30"/>
      <c r="J163" s="28"/>
      <c r="L163" s="30"/>
      <c r="M163" s="119"/>
    </row>
    <row r="164" spans="1:13">
      <c r="A164" s="575"/>
      <c r="B164" s="113"/>
      <c r="C164" s="577"/>
      <c r="D164" s="114" t="s">
        <v>189</v>
      </c>
      <c r="E164" s="35" t="s">
        <v>25</v>
      </c>
      <c r="F164" s="36">
        <v>6</v>
      </c>
      <c r="H164" s="111"/>
      <c r="I164" s="30"/>
      <c r="J164" s="28"/>
      <c r="L164" s="30"/>
      <c r="M164" s="119"/>
    </row>
    <row r="165" spans="1:13">
      <c r="A165" s="575"/>
      <c r="B165" s="113"/>
      <c r="C165" s="577"/>
      <c r="D165" s="109" t="s">
        <v>530</v>
      </c>
      <c r="E165" s="35" t="s">
        <v>25</v>
      </c>
      <c r="F165" s="36">
        <v>15</v>
      </c>
      <c r="H165" s="111"/>
      <c r="I165" s="30"/>
      <c r="J165" s="28"/>
      <c r="L165" s="30"/>
      <c r="M165" s="119"/>
    </row>
    <row r="166" spans="1:13">
      <c r="A166" s="511">
        <v>5</v>
      </c>
      <c r="B166" s="355" t="s">
        <v>660</v>
      </c>
      <c r="C166" s="529" t="s">
        <v>138</v>
      </c>
      <c r="H166" s="111"/>
      <c r="I166" s="30" t="str">
        <f>IF(ISBLANK(B166), "", VLOOKUP(B166,[1]LOT_1!$B$10:$M$2032,8, FALSE))</f>
        <v>m2</v>
      </c>
      <c r="J166" s="28">
        <f>SUM(F167:F169)</f>
        <v>32.75</v>
      </c>
      <c r="L166" s="30"/>
      <c r="M166" s="119" t="str">
        <f>IF(ISNUMBER(L166),J166*L166,"")</f>
        <v/>
      </c>
    </row>
    <row r="167" spans="1:13">
      <c r="A167" s="348"/>
      <c r="B167" s="112"/>
      <c r="C167" s="515"/>
      <c r="D167" s="109" t="s">
        <v>183</v>
      </c>
      <c r="E167" s="35" t="s">
        <v>25</v>
      </c>
      <c r="F167" s="36">
        <f>7.7+8.6</f>
        <v>16.3</v>
      </c>
      <c r="H167" s="111"/>
      <c r="I167" s="30" t="str">
        <f>IF(ISBLANK(B167), "", VLOOKUP(B167,[1]LOT_1!$B$10:$M$2032,8, FALSE))</f>
        <v/>
      </c>
      <c r="J167" s="28"/>
      <c r="L167" s="30"/>
      <c r="M167" s="119" t="str">
        <f>IF(ISNUMBER(L167),J167*L167,"")</f>
        <v/>
      </c>
    </row>
    <row r="168" spans="1:13">
      <c r="A168" s="348"/>
      <c r="B168" s="112"/>
      <c r="C168" s="94"/>
      <c r="D168" s="109" t="s">
        <v>186</v>
      </c>
      <c r="E168" s="35" t="s">
        <v>25</v>
      </c>
      <c r="F168" s="36">
        <f>5.75+7</f>
        <v>12.75</v>
      </c>
      <c r="H168" s="111"/>
      <c r="I168" s="30" t="str">
        <f>IF(ISBLANK(B168), "", VLOOKUP(B168,[1]LOT_1!$B$10:$M$2032,8, FALSE))</f>
        <v/>
      </c>
      <c r="J168" s="28"/>
      <c r="L168" s="30"/>
      <c r="M168" s="119" t="str">
        <f>IF(ISNUMBER(L168),J168*L168,"")</f>
        <v/>
      </c>
    </row>
    <row r="169" spans="1:13">
      <c r="A169" s="348"/>
      <c r="B169" s="112"/>
      <c r="C169" s="94"/>
      <c r="D169" s="114" t="s">
        <v>191</v>
      </c>
      <c r="E169" s="35" t="s">
        <v>25</v>
      </c>
      <c r="F169" s="36">
        <v>3.7</v>
      </c>
      <c r="H169" s="111"/>
      <c r="I169" s="30"/>
      <c r="J169" s="28"/>
      <c r="L169" s="30"/>
      <c r="M169" s="119"/>
    </row>
    <row r="170" spans="1:13">
      <c r="A170" s="348"/>
      <c r="B170" s="112"/>
      <c r="C170" s="94"/>
      <c r="D170" s="114"/>
      <c r="E170" s="115"/>
      <c r="F170" s="116"/>
      <c r="H170" s="111"/>
      <c r="I170" s="30"/>
      <c r="J170" s="28"/>
      <c r="L170" s="30"/>
      <c r="M170" s="119"/>
    </row>
    <row r="171" spans="1:13">
      <c r="A171" s="511">
        <v>5</v>
      </c>
      <c r="B171" s="355" t="s">
        <v>136</v>
      </c>
      <c r="C171" s="530" t="s">
        <v>622</v>
      </c>
      <c r="D171" s="114"/>
      <c r="E171" s="115"/>
      <c r="F171" s="116"/>
      <c r="H171" s="111"/>
      <c r="I171" s="30" t="str">
        <f>IF(ISBLANK(B171), "", VLOOKUP(B171,[1]LOT_1!$B$10:$M$2032,8, FALSE))</f>
        <v>U</v>
      </c>
      <c r="J171" s="28">
        <v>1</v>
      </c>
      <c r="L171" s="30"/>
      <c r="M171" s="119" t="str">
        <f>IF(ISNUMBER(L171),J171*L171,"")</f>
        <v/>
      </c>
    </row>
    <row r="172" spans="1:13">
      <c r="A172" s="575"/>
      <c r="B172" s="113"/>
      <c r="C172" s="578"/>
      <c r="D172" s="114"/>
      <c r="E172" s="115"/>
      <c r="F172" s="116"/>
      <c r="H172" s="111"/>
      <c r="I172" s="30"/>
      <c r="J172" s="28"/>
      <c r="L172" s="30"/>
      <c r="M172" s="119"/>
    </row>
    <row r="173" spans="1:13">
      <c r="A173" s="590">
        <v>5</v>
      </c>
      <c r="B173" s="125" t="s">
        <v>139</v>
      </c>
      <c r="C173" s="564" t="s">
        <v>140</v>
      </c>
      <c r="H173" s="111"/>
      <c r="I173" s="30"/>
      <c r="J173" s="28"/>
      <c r="L173" s="30"/>
      <c r="M173" s="119"/>
    </row>
    <row r="174" spans="1:13">
      <c r="A174" s="590">
        <v>5</v>
      </c>
      <c r="B174" s="125" t="s">
        <v>141</v>
      </c>
      <c r="C174" s="550" t="s">
        <v>142</v>
      </c>
      <c r="H174" s="109" t="s">
        <v>143</v>
      </c>
      <c r="I174" s="30" t="str">
        <f>IF(ISBLANK(B174), "", VLOOKUP(B174,[1]LOT_1!$B$10:$M$2032,8, FALSE))</f>
        <v>m2</v>
      </c>
      <c r="J174" s="28">
        <v>506</v>
      </c>
      <c r="L174" s="30"/>
      <c r="M174" s="119" t="str">
        <f>IF(ISNUMBER(L174),J174*L174,"")</f>
        <v/>
      </c>
    </row>
    <row r="175" spans="1:13">
      <c r="A175" s="591"/>
      <c r="B175" s="126"/>
      <c r="C175" s="94"/>
      <c r="H175" s="111"/>
      <c r="I175" s="30"/>
      <c r="J175" s="28"/>
      <c r="L175" s="30"/>
      <c r="M175" s="119"/>
    </row>
    <row r="176" spans="1:13">
      <c r="A176" s="590">
        <v>5</v>
      </c>
      <c r="B176" s="125" t="s">
        <v>144</v>
      </c>
      <c r="C176" s="550" t="s">
        <v>145</v>
      </c>
      <c r="H176" s="111"/>
      <c r="I176" s="30" t="str">
        <f>IF(ISBLANK(B176), "", VLOOKUP(B176,[1]LOT_1!$B$10:$M$2032,8, FALSE))</f>
        <v>m2</v>
      </c>
      <c r="J176" s="28">
        <f>SUM(F177:F178)</f>
        <v>73</v>
      </c>
      <c r="L176" s="30"/>
      <c r="M176" s="119" t="str">
        <f>IF(ISNUMBER(L176),J176*L176,"")</f>
        <v/>
      </c>
    </row>
    <row r="177" spans="1:13">
      <c r="A177" s="590"/>
      <c r="B177" s="125"/>
      <c r="C177" s="550"/>
      <c r="D177" s="109" t="s">
        <v>193</v>
      </c>
      <c r="E177" s="35" t="s">
        <v>25</v>
      </c>
      <c r="F177" s="36">
        <v>60</v>
      </c>
      <c r="H177" s="111"/>
      <c r="I177" s="30"/>
      <c r="J177" s="28"/>
      <c r="L177" s="30"/>
      <c r="M177" s="119"/>
    </row>
    <row r="178" spans="1:13">
      <c r="A178" s="590"/>
      <c r="B178" s="125"/>
      <c r="C178" s="550"/>
      <c r="D178" s="109" t="s">
        <v>194</v>
      </c>
      <c r="E178" s="35" t="s">
        <v>25</v>
      </c>
      <c r="F178" s="36">
        <v>13</v>
      </c>
      <c r="H178" s="111"/>
      <c r="I178" s="30"/>
      <c r="J178" s="28"/>
      <c r="L178" s="30"/>
      <c r="M178" s="119"/>
    </row>
    <row r="179" spans="1:13">
      <c r="A179" s="591"/>
      <c r="B179" s="126"/>
      <c r="C179" s="94"/>
      <c r="H179" s="111"/>
      <c r="I179" s="30"/>
      <c r="J179" s="28"/>
      <c r="L179" s="30"/>
      <c r="M179" s="119"/>
    </row>
    <row r="180" spans="1:13">
      <c r="A180" s="511">
        <v>5</v>
      </c>
      <c r="B180" s="355" t="s">
        <v>147</v>
      </c>
      <c r="C180" s="548" t="s">
        <v>148</v>
      </c>
      <c r="H180" s="111"/>
      <c r="I180" s="30"/>
      <c r="J180" s="28"/>
      <c r="L180" s="30"/>
      <c r="M180" s="119"/>
    </row>
    <row r="181" spans="1:13">
      <c r="A181" s="511">
        <v>5</v>
      </c>
      <c r="B181" s="355" t="s">
        <v>149</v>
      </c>
      <c r="C181" s="530" t="s">
        <v>150</v>
      </c>
      <c r="H181" s="111"/>
      <c r="I181" s="30" t="str">
        <f>IF(ISBLANK(B181), "", VLOOKUP(B181,[1]LOT_1!$B$10:$M$2032,8, FALSE))</f>
        <v>U</v>
      </c>
      <c r="J181" s="127">
        <v>5</v>
      </c>
      <c r="L181" s="30"/>
      <c r="M181" s="119" t="str">
        <f>IF(ISNUMBER(L181),J181*L181,"")</f>
        <v/>
      </c>
    </row>
    <row r="182" spans="1:13">
      <c r="A182" s="511">
        <v>5</v>
      </c>
      <c r="B182" s="355" t="s">
        <v>151</v>
      </c>
      <c r="C182" s="530" t="s">
        <v>152</v>
      </c>
      <c r="H182" s="111"/>
      <c r="I182" s="30" t="str">
        <f>IF(ISBLANK(B182), "", VLOOKUP(B182,[1]LOT_1!$B$10:$M$2032,8, FALSE))</f>
        <v>U</v>
      </c>
      <c r="J182" s="127">
        <v>3</v>
      </c>
      <c r="L182" s="30"/>
      <c r="M182" s="119" t="str">
        <f>IF(ISNUMBER(L182),J182*L182,"")</f>
        <v/>
      </c>
    </row>
    <row r="183" spans="1:13">
      <c r="A183" s="511">
        <v>5</v>
      </c>
      <c r="B183" s="355" t="s">
        <v>153</v>
      </c>
      <c r="C183" s="530" t="s">
        <v>154</v>
      </c>
      <c r="H183" s="111"/>
      <c r="I183" s="30" t="str">
        <f>IF(ISBLANK(B183), "", VLOOKUP(B183,[1]LOT_1!$B$10:$M$2032,8, FALSE))</f>
        <v>U</v>
      </c>
      <c r="J183" s="127">
        <v>2</v>
      </c>
      <c r="L183" s="30"/>
      <c r="M183" s="119" t="str">
        <f>IF(ISNUMBER(L183),J183*L183,"")</f>
        <v/>
      </c>
    </row>
    <row r="184" spans="1:13">
      <c r="A184" s="511">
        <v>5</v>
      </c>
      <c r="B184" s="355" t="s">
        <v>155</v>
      </c>
      <c r="C184" s="530" t="s">
        <v>156</v>
      </c>
      <c r="H184" s="111"/>
      <c r="I184" s="30" t="str">
        <f>IF(ISBLANK(B184), "", VLOOKUP(B184,[1]LOT_1!$B$10:$M$2032,8, FALSE))</f>
        <v>U</v>
      </c>
      <c r="J184" s="127">
        <v>1</v>
      </c>
      <c r="L184" s="30"/>
      <c r="M184" s="119" t="str">
        <f>IF(ISNUMBER(L184),J184*L184,"")</f>
        <v/>
      </c>
    </row>
    <row r="185" spans="1:13">
      <c r="A185" s="591"/>
      <c r="B185" s="126"/>
      <c r="C185" s="515"/>
      <c r="H185" s="111"/>
      <c r="I185" s="30" t="str">
        <f>IF(ISBLANK(B185), "", VLOOKUP(B185,[1]LOT_1!$B$10:$M$2032,8, FALSE))</f>
        <v/>
      </c>
      <c r="J185" s="28"/>
      <c r="L185" s="30"/>
      <c r="M185" s="119" t="str">
        <f>IF(ISNUMBER(L185),J185*L185,"")</f>
        <v/>
      </c>
    </row>
    <row r="186" spans="1:13">
      <c r="A186" s="511">
        <v>5</v>
      </c>
      <c r="B186" s="355" t="s">
        <v>157</v>
      </c>
      <c r="C186" s="548" t="s">
        <v>158</v>
      </c>
      <c r="H186" s="111"/>
      <c r="I186" s="30"/>
      <c r="J186" s="28"/>
      <c r="L186" s="30"/>
      <c r="M186" s="119"/>
    </row>
    <row r="187" spans="1:13">
      <c r="A187" s="511">
        <v>5</v>
      </c>
      <c r="B187" s="355" t="s">
        <v>159</v>
      </c>
      <c r="C187" s="530" t="s">
        <v>160</v>
      </c>
      <c r="H187" s="111"/>
      <c r="I187" s="30" t="str">
        <f>IF(ISBLANK(B187), "", VLOOKUP(B187,[1]LOT_1!$B$10:$M$2032,8, FALSE))</f>
        <v>m2</v>
      </c>
      <c r="J187" s="128">
        <v>5</v>
      </c>
      <c r="L187" s="30"/>
      <c r="M187" s="119" t="str">
        <f>IF(ISNUMBER(L187),J187*L187,"")</f>
        <v/>
      </c>
    </row>
    <row r="188" spans="1:13">
      <c r="A188" s="511">
        <v>5</v>
      </c>
      <c r="B188" s="355" t="s">
        <v>161</v>
      </c>
      <c r="C188" s="530" t="s">
        <v>162</v>
      </c>
      <c r="H188" s="109" t="s">
        <v>29</v>
      </c>
      <c r="I188" s="30" t="str">
        <f>IF(ISBLANK(B188), "", VLOOKUP(B188,[1]LOT_1!$B$10:$M$2032,8, FALSE))</f>
        <v>m3</v>
      </c>
      <c r="J188" s="128">
        <v>1</v>
      </c>
      <c r="L188" s="30"/>
      <c r="M188" s="119" t="str">
        <f>IF(ISNUMBER(L188),J188*L188,"")</f>
        <v/>
      </c>
    </row>
    <row r="189" spans="1:13">
      <c r="A189" s="511"/>
      <c r="B189" s="355"/>
      <c r="C189" s="530"/>
      <c r="H189" s="129"/>
      <c r="I189" s="108"/>
      <c r="J189" s="128"/>
      <c r="L189" s="30"/>
      <c r="M189" s="119"/>
    </row>
    <row r="190" spans="1:13">
      <c r="A190" s="511">
        <v>5</v>
      </c>
      <c r="B190" s="355" t="s">
        <v>163</v>
      </c>
      <c r="C190" s="530" t="s">
        <v>22</v>
      </c>
      <c r="H190" s="129"/>
      <c r="I190" s="30" t="str">
        <f>IF(ISBLANK(B190), "", VLOOKUP(B190,[1]LOT_1!$B$10:$M$2032,8, FALSE))</f>
        <v>H</v>
      </c>
      <c r="J190" s="128">
        <v>50</v>
      </c>
      <c r="L190" s="30"/>
      <c r="M190" s="119" t="str">
        <f>IF(ISNUMBER(L190),J190*L190,"")</f>
        <v/>
      </c>
    </row>
    <row r="191" spans="1:13" ht="15.75" thickBot="1">
      <c r="A191" s="313"/>
      <c r="B191" s="26"/>
      <c r="C191" s="124"/>
      <c r="H191" s="111"/>
      <c r="I191" s="22"/>
      <c r="J191" s="28"/>
      <c r="L191" s="30" t="str">
        <f>IF(ISBLANK(B191), "", VLOOKUP(B191,[1]LOT_1!$B$10:$M$2032,11, FALSE))</f>
        <v/>
      </c>
      <c r="M191" s="119"/>
    </row>
    <row r="192" spans="1:13" ht="15.75" thickBot="1">
      <c r="A192" s="628" t="s">
        <v>23</v>
      </c>
      <c r="B192" s="629"/>
      <c r="C192" s="629"/>
      <c r="D192" s="629"/>
      <c r="E192" s="629"/>
      <c r="F192" s="629"/>
      <c r="G192" s="629"/>
      <c r="H192" s="629"/>
      <c r="I192" s="629"/>
      <c r="J192" s="630"/>
      <c r="K192" s="538"/>
      <c r="L192" s="631">
        <f>SUM(M16:M191)</f>
        <v>0</v>
      </c>
      <c r="M192" s="632"/>
    </row>
  </sheetData>
  <mergeCells count="3">
    <mergeCell ref="A13:M13"/>
    <mergeCell ref="L192:M192"/>
    <mergeCell ref="A192:J192"/>
  </mergeCells>
  <pageMargins left="0.70000000000000007" right="0.70000000000000007" top="0.75" bottom="0.75" header="0.30000000000000004" footer="0.3000000000000000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8B2F-2068-41CA-9635-797FA4B0503B}">
  <sheetPr>
    <pageSetUpPr fitToPage="1"/>
  </sheetPr>
  <dimension ref="A1:P163"/>
  <sheetViews>
    <sheetView view="pageBreakPreview" topLeftCell="A77" zoomScale="80" zoomScaleNormal="100" zoomScaleSheetLayoutView="80" workbookViewId="0">
      <selection activeCell="L22" sqref="L22:L160"/>
    </sheetView>
  </sheetViews>
  <sheetFormatPr baseColWidth="10" defaultRowHeight="15"/>
  <cols>
    <col min="1" max="1" width="11.42578125" customWidth="1"/>
    <col min="13" max="13" width="14" customWidth="1"/>
    <col min="16" max="16" width="12.28515625" bestFit="1" customWidth="1"/>
  </cols>
  <sheetData>
    <row r="1" spans="1:13" ht="15.75">
      <c r="A1" s="471" t="s">
        <v>0</v>
      </c>
      <c r="B1" s="472"/>
      <c r="C1" s="473"/>
      <c r="D1" s="473" t="s">
        <v>1</v>
      </c>
      <c r="E1" s="474"/>
      <c r="F1" s="472"/>
      <c r="G1" s="475"/>
      <c r="H1" s="472"/>
      <c r="I1" s="477"/>
      <c r="J1" s="477"/>
      <c r="K1" s="477"/>
      <c r="L1" s="477"/>
      <c r="M1" s="478"/>
    </row>
    <row r="2" spans="1:13" ht="15.75">
      <c r="A2" s="479" t="s">
        <v>2</v>
      </c>
      <c r="B2" s="480"/>
      <c r="C2" s="481"/>
      <c r="D2" s="481" t="s">
        <v>656</v>
      </c>
      <c r="E2" s="482"/>
      <c r="F2" s="480"/>
      <c r="G2" s="483"/>
      <c r="H2" s="480"/>
      <c r="I2" s="485"/>
      <c r="J2" s="485"/>
      <c r="K2" s="485"/>
      <c r="L2" s="485"/>
      <c r="M2" s="486"/>
    </row>
    <row r="3" spans="1:13" ht="15.75">
      <c r="A3" s="487" t="s">
        <v>3</v>
      </c>
      <c r="B3" s="5"/>
      <c r="C3" s="6"/>
      <c r="D3" s="6" t="s">
        <v>4</v>
      </c>
      <c r="E3" s="7"/>
      <c r="F3" s="5"/>
      <c r="G3" s="8"/>
      <c r="H3" s="5"/>
      <c r="I3" s="9"/>
      <c r="J3" s="9"/>
      <c r="K3" s="9"/>
      <c r="L3" s="9"/>
      <c r="M3" s="488"/>
    </row>
    <row r="4" spans="1:13" ht="15.75">
      <c r="A4" s="489"/>
      <c r="B4" s="1"/>
      <c r="C4" s="10"/>
      <c r="D4" s="11" t="s">
        <v>5</v>
      </c>
      <c r="E4" s="2"/>
      <c r="F4" s="1"/>
      <c r="G4" s="3"/>
      <c r="H4" s="1"/>
      <c r="I4" s="4"/>
      <c r="J4" s="4"/>
      <c r="K4" s="4"/>
      <c r="L4" s="4"/>
      <c r="M4" s="490"/>
    </row>
    <row r="5" spans="1:13" ht="15.75">
      <c r="A5" s="479" t="s">
        <v>6</v>
      </c>
      <c r="B5" s="480"/>
      <c r="C5" s="481"/>
      <c r="D5" s="491" t="s">
        <v>7</v>
      </c>
      <c r="E5" s="482"/>
      <c r="F5" s="480"/>
      <c r="G5" s="483"/>
      <c r="H5" s="480"/>
      <c r="I5" s="485"/>
      <c r="J5" s="485"/>
      <c r="K5" s="485"/>
      <c r="L5" s="485"/>
      <c r="M5" s="486"/>
    </row>
    <row r="6" spans="1:13" ht="15.75">
      <c r="A6" s="479"/>
      <c r="B6" s="480"/>
      <c r="C6" s="481"/>
      <c r="D6" s="491" t="s">
        <v>8</v>
      </c>
      <c r="E6" s="482"/>
      <c r="F6" s="480"/>
      <c r="G6" s="483"/>
      <c r="H6" s="480"/>
      <c r="I6" s="485"/>
      <c r="J6" s="485"/>
      <c r="K6" s="485"/>
      <c r="L6" s="485"/>
      <c r="M6" s="486"/>
    </row>
    <row r="7" spans="1:13" ht="15.75">
      <c r="A7" s="487"/>
      <c r="B7" s="5"/>
      <c r="C7" s="12"/>
      <c r="D7" s="491" t="s">
        <v>9</v>
      </c>
      <c r="E7" s="7"/>
      <c r="F7" s="5"/>
      <c r="G7" s="8"/>
      <c r="H7" s="5"/>
      <c r="I7" s="9"/>
      <c r="J7" s="9"/>
      <c r="K7" s="9"/>
      <c r="L7" s="9"/>
      <c r="M7" s="488"/>
    </row>
    <row r="8" spans="1:13" ht="15.75">
      <c r="A8" s="492" t="s">
        <v>10</v>
      </c>
      <c r="B8" s="1"/>
      <c r="C8" s="10"/>
      <c r="D8" s="10" t="s">
        <v>11</v>
      </c>
      <c r="E8" s="2"/>
      <c r="F8" s="1"/>
      <c r="G8" s="3"/>
      <c r="H8" s="1"/>
      <c r="I8" s="4"/>
      <c r="J8" s="4"/>
      <c r="K8" s="4"/>
      <c r="L8" s="4"/>
      <c r="M8" s="490"/>
    </row>
    <row r="9" spans="1:13" ht="15.75">
      <c r="A9" s="479"/>
      <c r="B9" s="480"/>
      <c r="C9" s="481"/>
      <c r="D9" s="481" t="s">
        <v>12</v>
      </c>
      <c r="E9" s="482"/>
      <c r="F9" s="480"/>
      <c r="G9" s="483"/>
      <c r="H9" s="480"/>
      <c r="I9" s="485"/>
      <c r="J9" s="485"/>
      <c r="K9" s="485"/>
      <c r="L9" s="485"/>
      <c r="M9" s="486"/>
    </row>
    <row r="10" spans="1:13" ht="15.75">
      <c r="A10" s="479"/>
      <c r="B10" s="480"/>
      <c r="C10" s="481"/>
      <c r="D10" s="481" t="s">
        <v>13</v>
      </c>
      <c r="E10" s="493"/>
      <c r="F10" s="480"/>
      <c r="G10" s="483"/>
      <c r="H10" s="480"/>
      <c r="I10" s="485"/>
      <c r="J10" s="485"/>
      <c r="K10" s="485"/>
      <c r="L10" s="485"/>
      <c r="M10" s="494"/>
    </row>
    <row r="11" spans="1:13" ht="15.75">
      <c r="A11" s="487"/>
      <c r="B11" s="5"/>
      <c r="C11" s="6"/>
      <c r="D11" s="6" t="s">
        <v>14</v>
      </c>
      <c r="E11" s="7"/>
      <c r="F11" s="5"/>
      <c r="G11" s="8"/>
      <c r="H11" s="5"/>
      <c r="I11" s="9"/>
      <c r="J11" s="9"/>
      <c r="K11" s="9"/>
      <c r="L11" s="9"/>
      <c r="M11" s="488"/>
    </row>
    <row r="12" spans="1:13" ht="15.75">
      <c r="A12" s="492"/>
      <c r="B12" s="1"/>
      <c r="C12" s="10"/>
      <c r="D12" s="10"/>
      <c r="E12" s="2"/>
      <c r="F12" s="1"/>
      <c r="G12" s="3"/>
      <c r="H12" s="1"/>
      <c r="I12" s="4"/>
      <c r="J12" s="4"/>
      <c r="K12" s="4"/>
      <c r="L12" s="4"/>
      <c r="M12" s="490"/>
    </row>
    <row r="13" spans="1:13" ht="34.5" customHeight="1">
      <c r="A13" s="625" t="s">
        <v>664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496"/>
      <c r="C14" s="80"/>
      <c r="D14" s="80"/>
      <c r="E14" s="81"/>
      <c r="F14" s="81"/>
      <c r="G14" s="81"/>
      <c r="H14" s="544"/>
      <c r="I14" s="83"/>
      <c r="J14" s="83"/>
      <c r="K14" s="83"/>
      <c r="L14" s="498"/>
      <c r="M14" s="499"/>
    </row>
    <row r="15" spans="1:13" ht="30.75" thickBot="1">
      <c r="A15" s="565" t="s">
        <v>15</v>
      </c>
      <c r="B15" s="566" t="s">
        <v>16</v>
      </c>
      <c r="C15" s="567" t="s">
        <v>17</v>
      </c>
      <c r="D15" s="568"/>
      <c r="E15" s="568"/>
      <c r="F15" s="568"/>
      <c r="G15" s="568"/>
      <c r="H15" s="569"/>
      <c r="I15" s="570" t="s">
        <v>18</v>
      </c>
      <c r="J15" s="571" t="s">
        <v>19</v>
      </c>
      <c r="K15" s="500"/>
      <c r="L15" s="572" t="s">
        <v>20</v>
      </c>
      <c r="M15" s="573" t="s">
        <v>21</v>
      </c>
    </row>
    <row r="16" spans="1:13" ht="15.75" thickBot="1">
      <c r="A16" s="313"/>
      <c r="B16" s="501"/>
      <c r="C16" s="20"/>
      <c r="D16" s="268"/>
      <c r="E16" s="268"/>
      <c r="F16" s="268"/>
      <c r="G16" s="268"/>
      <c r="H16" s="21"/>
      <c r="I16" s="22"/>
      <c r="J16" s="28"/>
      <c r="K16" s="24"/>
      <c r="L16" s="29"/>
      <c r="M16" s="119"/>
    </row>
    <row r="17" spans="1:13" ht="15.75" thickBot="1">
      <c r="A17" s="537"/>
      <c r="B17" s="26"/>
      <c r="C17" s="59" t="s">
        <v>36</v>
      </c>
      <c r="D17" s="63"/>
      <c r="E17" s="63"/>
      <c r="F17" s="63"/>
      <c r="G17" s="63"/>
      <c r="H17" s="64"/>
      <c r="I17" s="22"/>
      <c r="J17" s="28"/>
      <c r="K17" s="24"/>
      <c r="L17" s="29"/>
      <c r="M17" s="119"/>
    </row>
    <row r="18" spans="1:13">
      <c r="A18" s="313"/>
      <c r="B18" s="34"/>
      <c r="C18" s="62"/>
      <c r="D18" s="146"/>
      <c r="E18" s="146"/>
      <c r="F18" s="146"/>
      <c r="G18" s="146"/>
      <c r="H18" s="27"/>
      <c r="I18" s="30" t="str">
        <f>IF(ISBLANK(B18), "", VLOOKUP(B18,[1]LOT_2!$B$10:$M$1999,8, FALSE))</f>
        <v/>
      </c>
      <c r="J18" s="28"/>
      <c r="K18" s="24"/>
      <c r="L18" s="30" t="str">
        <f>IF(ISBLANK(B18), "", VLOOKUP(B18,[1]LOT_2!$B$10:$M$1999,11, FALSE))</f>
        <v/>
      </c>
      <c r="M18" s="119"/>
    </row>
    <row r="19" spans="1:13">
      <c r="A19" s="313"/>
      <c r="B19" s="34"/>
      <c r="C19" s="545" t="s">
        <v>44</v>
      </c>
      <c r="D19" s="546"/>
      <c r="E19" s="546"/>
      <c r="F19" s="546"/>
      <c r="G19" s="546"/>
      <c r="H19" s="102"/>
      <c r="I19" s="22"/>
      <c r="J19" s="28"/>
      <c r="K19" s="24"/>
      <c r="L19" s="29"/>
      <c r="M19" s="119"/>
    </row>
    <row r="20" spans="1:13">
      <c r="A20" s="313"/>
      <c r="B20" s="34"/>
      <c r="C20" s="105"/>
      <c r="D20" s="104"/>
      <c r="E20" s="104"/>
      <c r="F20" s="104"/>
      <c r="G20" s="104"/>
      <c r="H20" s="106"/>
      <c r="I20" s="22"/>
      <c r="J20" s="28"/>
      <c r="K20" s="24"/>
      <c r="L20" s="29"/>
      <c r="M20" s="119"/>
    </row>
    <row r="21" spans="1:13">
      <c r="A21" s="506">
        <v>1</v>
      </c>
      <c r="B21" s="355" t="s">
        <v>219</v>
      </c>
      <c r="C21" s="507" t="s">
        <v>222</v>
      </c>
      <c r="D21" s="104"/>
      <c r="E21" s="104"/>
      <c r="F21" s="104"/>
      <c r="G21" s="104"/>
      <c r="H21" s="106"/>
      <c r="I21" s="22"/>
      <c r="J21" s="28"/>
      <c r="K21" s="24"/>
      <c r="L21" s="29"/>
      <c r="M21" s="119"/>
    </row>
    <row r="22" spans="1:13">
      <c r="A22" s="506">
        <v>1</v>
      </c>
      <c r="B22" s="355" t="s">
        <v>641</v>
      </c>
      <c r="C22" s="104" t="s">
        <v>223</v>
      </c>
      <c r="D22" s="104"/>
      <c r="E22" s="104"/>
      <c r="F22" s="104"/>
      <c r="G22" s="104"/>
      <c r="H22" s="106"/>
      <c r="I22" s="22"/>
      <c r="J22" s="28"/>
      <c r="K22" s="24"/>
      <c r="L22" s="29"/>
      <c r="M22" s="119"/>
    </row>
    <row r="23" spans="1:13">
      <c r="A23" s="506">
        <v>1</v>
      </c>
      <c r="B23" s="355" t="s">
        <v>642</v>
      </c>
      <c r="C23" s="547" t="s">
        <v>224</v>
      </c>
      <c r="D23" s="104"/>
      <c r="E23" s="104"/>
      <c r="F23" s="104"/>
      <c r="G23" s="104"/>
      <c r="H23" s="106"/>
      <c r="I23" s="108" t="str">
        <f>IF(ISBLANK(B23), "", VLOOKUP(B23,[1]LOT_1!$B$10:$M$2032,8, FALSE))</f>
        <v>m2</v>
      </c>
      <c r="J23" s="28">
        <v>10</v>
      </c>
      <c r="L23" s="30"/>
      <c r="M23" s="119" t="str">
        <f t="shared" ref="M23:M24" si="0">IF(ISNUMBER(L23),J23*L23,"")</f>
        <v/>
      </c>
    </row>
    <row r="24" spans="1:13">
      <c r="A24" s="506">
        <v>1</v>
      </c>
      <c r="B24" s="355" t="s">
        <v>643</v>
      </c>
      <c r="C24" s="547" t="s">
        <v>225</v>
      </c>
      <c r="D24" s="104"/>
      <c r="E24" s="104"/>
      <c r="F24" s="104"/>
      <c r="G24" s="104"/>
      <c r="H24" s="106"/>
      <c r="I24" s="108" t="str">
        <f>IF(ISBLANK(B24), "", VLOOKUP(B24,[1]LOT_1!$B$10:$M$2032,8, FALSE))</f>
        <v>mois</v>
      </c>
      <c r="J24" s="28">
        <v>4</v>
      </c>
      <c r="L24" s="30"/>
      <c r="M24" s="119" t="str">
        <f t="shared" si="0"/>
        <v/>
      </c>
    </row>
    <row r="25" spans="1:13">
      <c r="A25" s="313"/>
      <c r="B25" s="34"/>
      <c r="C25" s="307"/>
      <c r="D25" s="104"/>
      <c r="E25" s="104"/>
      <c r="F25" s="104"/>
      <c r="G25" s="104"/>
      <c r="H25" s="106"/>
      <c r="I25" s="22"/>
      <c r="J25" s="28"/>
      <c r="K25" s="24"/>
      <c r="L25" s="29"/>
      <c r="M25" s="119"/>
    </row>
    <row r="26" spans="1:13">
      <c r="A26" s="506">
        <v>1</v>
      </c>
      <c r="B26" s="107" t="s">
        <v>221</v>
      </c>
      <c r="C26" s="507" t="s">
        <v>229</v>
      </c>
      <c r="D26" s="104"/>
      <c r="E26" s="104"/>
      <c r="F26" s="104"/>
      <c r="G26" s="104"/>
      <c r="H26" s="106"/>
      <c r="I26" s="108" t="str">
        <f>IF(ISBLANK(B26), "", VLOOKUP(B26,[1]LOT_1!$B$10:$M$2032,8, FALSE))</f>
        <v>U</v>
      </c>
      <c r="J26" s="28">
        <v>4</v>
      </c>
      <c r="L26" s="30"/>
      <c r="M26" s="119" t="str">
        <f t="shared" ref="M26" si="1">IF(ISNUMBER(L26),J26*L26,"")</f>
        <v/>
      </c>
    </row>
    <row r="27" spans="1:13">
      <c r="A27" s="313"/>
      <c r="B27" s="34"/>
      <c r="C27" s="402"/>
      <c r="D27" s="513"/>
      <c r="E27" s="513"/>
      <c r="F27" s="513"/>
      <c r="G27" s="104"/>
      <c r="H27" s="106"/>
      <c r="I27" s="22"/>
      <c r="J27" s="28"/>
      <c r="K27" s="24"/>
      <c r="L27" s="29"/>
      <c r="M27" s="119"/>
    </row>
    <row r="28" spans="1:13">
      <c r="A28" s="506">
        <v>1</v>
      </c>
      <c r="B28" s="355" t="s">
        <v>228</v>
      </c>
      <c r="C28" s="536" t="s">
        <v>231</v>
      </c>
      <c r="D28" s="513"/>
      <c r="E28" s="513"/>
      <c r="F28" s="513"/>
      <c r="G28" s="104"/>
      <c r="H28" s="106"/>
      <c r="I28" s="22"/>
      <c r="J28" s="28"/>
      <c r="K28" s="24"/>
      <c r="L28" s="29"/>
      <c r="M28" s="119"/>
    </row>
    <row r="29" spans="1:13">
      <c r="A29" s="506">
        <v>1</v>
      </c>
      <c r="B29" s="355" t="s">
        <v>636</v>
      </c>
      <c r="C29" s="530" t="s">
        <v>233</v>
      </c>
      <c r="D29" s="513"/>
      <c r="E29" s="513"/>
      <c r="F29" s="513"/>
      <c r="G29" s="104"/>
      <c r="H29" s="308" t="s">
        <v>29</v>
      </c>
      <c r="I29" s="22"/>
      <c r="J29" s="28"/>
      <c r="K29" s="24"/>
      <c r="L29" s="29"/>
      <c r="M29" s="119"/>
    </row>
    <row r="30" spans="1:13">
      <c r="A30" s="506">
        <v>1</v>
      </c>
      <c r="B30" s="355" t="s">
        <v>637</v>
      </c>
      <c r="C30" s="529" t="s">
        <v>235</v>
      </c>
      <c r="D30" s="513"/>
      <c r="E30" s="513"/>
      <c r="F30" s="513"/>
      <c r="G30" s="104"/>
      <c r="H30" s="106"/>
      <c r="I30" s="108" t="str">
        <f>IF(ISBLANK(B30), "", VLOOKUP(B30,[1]LOT_1!$B$10:$M$2032,8, FALSE))</f>
        <v>m2</v>
      </c>
      <c r="J30" s="28">
        <v>10</v>
      </c>
      <c r="L30" s="30"/>
      <c r="M30" s="119" t="str">
        <f t="shared" ref="M30:M31" si="2">IF(ISNUMBER(L30),J30*L30,"")</f>
        <v/>
      </c>
    </row>
    <row r="31" spans="1:13">
      <c r="A31" s="506">
        <v>1</v>
      </c>
      <c r="B31" s="355" t="s">
        <v>638</v>
      </c>
      <c r="C31" s="529" t="s">
        <v>225</v>
      </c>
      <c r="D31" s="513"/>
      <c r="E31" s="513"/>
      <c r="F31" s="513"/>
      <c r="G31" s="104"/>
      <c r="H31" s="106"/>
      <c r="I31" s="108" t="str">
        <f>IF(ISBLANK(B31), "", VLOOKUP(B31,[1]LOT_1!$B$10:$M$2032,8, FALSE))</f>
        <v>mois</v>
      </c>
      <c r="J31" s="28">
        <v>1</v>
      </c>
      <c r="L31" s="30"/>
      <c r="M31" s="119" t="str">
        <f t="shared" si="2"/>
        <v/>
      </c>
    </row>
    <row r="32" spans="1:13">
      <c r="A32" s="313"/>
      <c r="B32" s="34"/>
      <c r="C32" s="402"/>
      <c r="D32" s="513"/>
      <c r="E32" s="513"/>
      <c r="F32" s="513"/>
      <c r="G32" s="104"/>
      <c r="H32" s="106"/>
      <c r="I32" s="22"/>
      <c r="J32" s="28"/>
      <c r="K32" s="24"/>
      <c r="L32" s="29"/>
      <c r="M32" s="119"/>
    </row>
    <row r="33" spans="1:13">
      <c r="A33" s="506">
        <v>1</v>
      </c>
      <c r="B33" s="355" t="s">
        <v>644</v>
      </c>
      <c r="C33" s="548" t="s">
        <v>238</v>
      </c>
      <c r="D33" s="513"/>
      <c r="E33" s="513"/>
      <c r="F33" s="513"/>
      <c r="G33" s="104"/>
      <c r="H33" s="106"/>
      <c r="I33" s="22"/>
      <c r="J33" s="28"/>
      <c r="K33" s="24"/>
      <c r="L33" s="29"/>
      <c r="M33" s="119"/>
    </row>
    <row r="34" spans="1:13">
      <c r="A34" s="506">
        <v>1</v>
      </c>
      <c r="B34" s="355" t="s">
        <v>645</v>
      </c>
      <c r="C34" s="549" t="s">
        <v>235</v>
      </c>
      <c r="D34" s="104"/>
      <c r="E34" s="104"/>
      <c r="F34" s="104"/>
      <c r="G34" s="104"/>
      <c r="H34" s="308"/>
      <c r="I34" s="108" t="str">
        <f>IF(ISBLANK(B34), "", VLOOKUP(B34,[1]LOT_1!$B$10:$M$2032,8, FALSE))</f>
        <v>m2</v>
      </c>
      <c r="J34" s="28">
        <v>50</v>
      </c>
      <c r="L34" s="30"/>
      <c r="M34" s="119" t="str">
        <f t="shared" ref="M34:M35" si="3">IF(ISNUMBER(L34),J34*L34,"")</f>
        <v/>
      </c>
    </row>
    <row r="35" spans="1:13">
      <c r="A35" s="506">
        <v>1</v>
      </c>
      <c r="B35" s="355" t="s">
        <v>646</v>
      </c>
      <c r="C35" s="549" t="s">
        <v>225</v>
      </c>
      <c r="D35" s="104"/>
      <c r="E35" s="104"/>
      <c r="F35" s="104"/>
      <c r="G35" s="104"/>
      <c r="H35" s="308"/>
      <c r="I35" s="108" t="str">
        <f>IF(ISBLANK(B35), "", VLOOKUP(B35,[1]LOT_1!$B$10:$M$2032,8, FALSE))</f>
        <v>mois</v>
      </c>
      <c r="J35" s="28">
        <v>1</v>
      </c>
      <c r="L35" s="30"/>
      <c r="M35" s="119" t="str">
        <f t="shared" si="3"/>
        <v/>
      </c>
    </row>
    <row r="36" spans="1:13">
      <c r="A36" s="313"/>
      <c r="B36" s="34"/>
      <c r="C36" s="307"/>
      <c r="D36" s="104"/>
      <c r="E36" s="104"/>
      <c r="F36" s="104"/>
      <c r="G36" s="104"/>
      <c r="H36" s="106"/>
      <c r="I36" s="22"/>
      <c r="J36" s="28"/>
      <c r="K36" s="309"/>
      <c r="L36" s="29"/>
      <c r="M36" s="119"/>
    </row>
    <row r="37" spans="1:13">
      <c r="A37" s="506">
        <v>1</v>
      </c>
      <c r="B37" s="355" t="s">
        <v>237</v>
      </c>
      <c r="C37" s="550" t="s">
        <v>248</v>
      </c>
      <c r="D37" s="104"/>
      <c r="E37" s="104"/>
      <c r="F37" s="104"/>
      <c r="G37" s="104"/>
      <c r="H37" s="106"/>
      <c r="I37" s="22"/>
      <c r="J37" s="28"/>
      <c r="K37" s="24"/>
      <c r="L37" s="29"/>
      <c r="M37" s="119"/>
    </row>
    <row r="38" spans="1:13">
      <c r="A38" s="506">
        <v>1</v>
      </c>
      <c r="B38" s="355" t="s">
        <v>239</v>
      </c>
      <c r="C38" s="547" t="s">
        <v>224</v>
      </c>
      <c r="D38" s="104"/>
      <c r="E38" s="104"/>
      <c r="F38" s="104"/>
      <c r="G38" s="104"/>
      <c r="H38" s="106"/>
      <c r="I38" s="108" t="str">
        <f>IF(ISBLANK(B38), "", VLOOKUP(B38,[1]LOT_1!$B$10:$M$2032,8, FALSE))</f>
        <v>U</v>
      </c>
      <c r="J38" s="28">
        <v>1</v>
      </c>
      <c r="L38" s="30"/>
      <c r="M38" s="119" t="str">
        <f t="shared" ref="M38:M39" si="4">IF(ISNUMBER(L38),J38*L38,"")</f>
        <v/>
      </c>
    </row>
    <row r="39" spans="1:13">
      <c r="A39" s="506">
        <v>1</v>
      </c>
      <c r="B39" s="355" t="s">
        <v>240</v>
      </c>
      <c r="C39" s="547" t="s">
        <v>225</v>
      </c>
      <c r="D39" s="104"/>
      <c r="E39" s="104"/>
      <c r="F39" s="104"/>
      <c r="G39" s="104"/>
      <c r="H39" s="106"/>
      <c r="I39" s="108" t="str">
        <f>IF(ISBLANK(B39), "", VLOOKUP(B39,[1]LOT_1!$B$10:$M$2032,8, FALSE))</f>
        <v>mois</v>
      </c>
      <c r="J39" s="28">
        <v>1</v>
      </c>
      <c r="L39" s="30"/>
      <c r="M39" s="119" t="str">
        <f t="shared" si="4"/>
        <v/>
      </c>
    </row>
    <row r="40" spans="1:13">
      <c r="A40" s="551"/>
      <c r="B40" s="34"/>
      <c r="C40" s="62"/>
      <c r="D40" s="146"/>
      <c r="E40" s="146"/>
      <c r="F40" s="146"/>
      <c r="G40" s="146"/>
      <c r="H40" s="27"/>
      <c r="I40" s="30"/>
      <c r="J40" s="28"/>
      <c r="K40" s="24"/>
      <c r="L40" s="30"/>
      <c r="M40" s="119"/>
    </row>
    <row r="41" spans="1:13">
      <c r="A41" s="506"/>
      <c r="B41" s="107"/>
      <c r="C41" s="545" t="s">
        <v>45</v>
      </c>
      <c r="D41" s="552"/>
      <c r="E41" s="552"/>
      <c r="F41" s="552"/>
      <c r="G41" s="552"/>
      <c r="H41" s="298"/>
      <c r="I41" s="30"/>
      <c r="J41" s="28"/>
      <c r="K41" s="24"/>
      <c r="L41" s="30"/>
      <c r="M41" s="119"/>
    </row>
    <row r="42" spans="1:13">
      <c r="A42" s="506"/>
      <c r="B42" s="107"/>
      <c r="C42" s="547"/>
      <c r="D42" s="146"/>
      <c r="E42" s="146"/>
      <c r="F42" s="146"/>
      <c r="G42" s="146"/>
      <c r="H42" s="27"/>
      <c r="I42" s="30"/>
      <c r="J42" s="28"/>
      <c r="K42" s="24"/>
      <c r="L42" s="30"/>
      <c r="M42" s="119"/>
    </row>
    <row r="43" spans="1:13">
      <c r="A43" s="511">
        <v>2</v>
      </c>
      <c r="B43" s="355" t="s">
        <v>26</v>
      </c>
      <c r="C43" s="536" t="s">
        <v>46</v>
      </c>
      <c r="D43" s="146"/>
      <c r="E43" s="146"/>
      <c r="F43" s="146"/>
      <c r="G43" s="146"/>
      <c r="H43" s="27"/>
      <c r="I43" s="30"/>
      <c r="J43" s="28"/>
      <c r="K43" s="24"/>
      <c r="L43" s="30"/>
      <c r="M43" s="119"/>
    </row>
    <row r="44" spans="1:13">
      <c r="A44" s="511">
        <v>2</v>
      </c>
      <c r="B44" s="355" t="s">
        <v>27</v>
      </c>
      <c r="C44" s="513" t="s">
        <v>47</v>
      </c>
      <c r="D44" s="146"/>
      <c r="E44" s="146"/>
      <c r="F44" s="146"/>
      <c r="G44" s="146"/>
      <c r="H44" s="27"/>
      <c r="I44" s="30"/>
      <c r="J44" s="28"/>
      <c r="K44" s="24"/>
      <c r="L44" s="30"/>
      <c r="M44" s="119"/>
    </row>
    <row r="45" spans="1:13">
      <c r="A45" s="511">
        <v>2</v>
      </c>
      <c r="B45" s="355" t="s">
        <v>50</v>
      </c>
      <c r="C45" s="516" t="s">
        <v>627</v>
      </c>
      <c r="D45" s="146"/>
      <c r="E45" s="146"/>
      <c r="F45" s="146"/>
      <c r="G45" s="146"/>
      <c r="H45" s="27"/>
      <c r="I45" s="30" t="str">
        <f>IF(ISBLANK(B45), "", VLOOKUP(B45,[1]LOT_1!$B$10:$M$2032,8, FALSE))</f>
        <v>m2</v>
      </c>
      <c r="J45" s="28">
        <f>15+2+45</f>
        <v>62</v>
      </c>
      <c r="L45" s="30"/>
      <c r="M45" s="119" t="str">
        <f t="shared" ref="M45" si="5">IF(ISNUMBER(L45),J45*L45,"")</f>
        <v/>
      </c>
    </row>
    <row r="46" spans="1:13">
      <c r="A46" s="537"/>
      <c r="B46" s="26"/>
      <c r="C46" s="553"/>
      <c r="D46" s="146"/>
      <c r="E46" s="146"/>
      <c r="F46" s="146"/>
      <c r="G46" s="146"/>
      <c r="H46" s="27"/>
      <c r="I46" s="30"/>
      <c r="J46" s="28"/>
      <c r="K46" s="24"/>
      <c r="L46" s="30"/>
      <c r="M46" s="119"/>
    </row>
    <row r="47" spans="1:13">
      <c r="A47" s="313"/>
      <c r="B47" s="123"/>
      <c r="C47" s="503" t="s">
        <v>52</v>
      </c>
      <c r="D47" s="504"/>
      <c r="E47" s="504"/>
      <c r="F47" s="504"/>
      <c r="G47" s="504"/>
      <c r="H47" s="110"/>
      <c r="I47" s="30"/>
      <c r="J47" s="28"/>
      <c r="K47" s="24"/>
      <c r="L47" s="30"/>
      <c r="M47" s="119"/>
    </row>
    <row r="48" spans="1:13">
      <c r="A48" s="313"/>
      <c r="B48" s="123"/>
      <c r="C48" s="515"/>
      <c r="H48" s="111"/>
      <c r="I48" s="30"/>
      <c r="J48" s="28"/>
      <c r="K48" s="24"/>
      <c r="L48" s="30"/>
      <c r="M48" s="119"/>
    </row>
    <row r="49" spans="1:15">
      <c r="A49" s="313"/>
      <c r="B49" s="123"/>
      <c r="C49" s="554" t="s">
        <v>53</v>
      </c>
      <c r="H49" s="111"/>
      <c r="I49" s="30"/>
      <c r="J49" s="28"/>
      <c r="K49" s="24"/>
      <c r="L49" s="30"/>
      <c r="M49" s="119"/>
    </row>
    <row r="50" spans="1:15">
      <c r="A50" s="313"/>
      <c r="B50" s="123"/>
      <c r="C50" s="124"/>
      <c r="H50" s="111"/>
      <c r="I50" s="30"/>
      <c r="J50" s="28"/>
      <c r="K50" s="24"/>
      <c r="L50" s="30"/>
      <c r="M50" s="119"/>
    </row>
    <row r="51" spans="1:15">
      <c r="A51" s="313"/>
      <c r="B51" s="123"/>
      <c r="C51" s="503" t="s">
        <v>54</v>
      </c>
      <c r="D51" s="504"/>
      <c r="E51" s="504"/>
      <c r="F51" s="504"/>
      <c r="G51" s="504"/>
      <c r="H51" s="289"/>
      <c r="I51" s="30"/>
      <c r="J51" s="28"/>
      <c r="K51" s="24"/>
      <c r="L51" s="30"/>
      <c r="M51" s="119"/>
    </row>
    <row r="52" spans="1:15">
      <c r="A52" s="537"/>
      <c r="B52" s="26"/>
      <c r="C52" s="553"/>
      <c r="D52" s="146"/>
      <c r="E52" s="146"/>
      <c r="F52" s="146"/>
      <c r="G52" s="146"/>
      <c r="H52" s="27"/>
      <c r="I52" s="30"/>
      <c r="J52" s="28"/>
      <c r="K52" s="24"/>
      <c r="L52" s="30"/>
      <c r="M52" s="119"/>
    </row>
    <row r="53" spans="1:15">
      <c r="A53" s="537"/>
      <c r="B53" s="26"/>
      <c r="C53" s="554" t="s">
        <v>662</v>
      </c>
      <c r="D53" s="146"/>
      <c r="E53" s="146"/>
      <c r="F53" s="146"/>
      <c r="G53" s="146"/>
      <c r="H53" s="27"/>
      <c r="I53" s="30"/>
      <c r="J53" s="28"/>
      <c r="K53" s="24"/>
      <c r="L53" s="30"/>
      <c r="M53" s="119"/>
    </row>
    <row r="54" spans="1:15">
      <c r="A54" s="537"/>
      <c r="B54" s="26"/>
      <c r="C54" s="553"/>
      <c r="D54" s="146"/>
      <c r="E54" s="146"/>
      <c r="F54" s="146"/>
      <c r="G54" s="146"/>
      <c r="H54" s="27"/>
      <c r="I54" s="30"/>
      <c r="J54" s="28"/>
      <c r="K54" s="24"/>
      <c r="L54" s="30"/>
      <c r="M54" s="119"/>
    </row>
    <row r="55" spans="1:15">
      <c r="A55" s="555">
        <v>4</v>
      </c>
      <c r="B55" s="299" t="s">
        <v>293</v>
      </c>
      <c r="C55" s="556" t="s">
        <v>294</v>
      </c>
      <c r="D55" s="268"/>
      <c r="E55" s="268"/>
      <c r="F55" s="268"/>
      <c r="G55" s="268"/>
      <c r="H55" s="274"/>
      <c r="I55" s="278"/>
      <c r="J55" s="279"/>
      <c r="K55" s="280"/>
      <c r="L55" s="281"/>
      <c r="M55" s="557"/>
    </row>
    <row r="56" spans="1:15">
      <c r="A56" s="555">
        <v>4</v>
      </c>
      <c r="B56" s="273"/>
      <c r="C56" s="558" t="s">
        <v>295</v>
      </c>
      <c r="D56" s="268"/>
      <c r="E56" s="268"/>
      <c r="F56" s="268"/>
      <c r="G56" s="268"/>
      <c r="H56" s="21"/>
      <c r="I56" s="278"/>
      <c r="J56" s="279"/>
      <c r="K56" s="280"/>
      <c r="L56" s="281"/>
      <c r="M56" s="557"/>
    </row>
    <row r="57" spans="1:15">
      <c r="A57" s="555">
        <v>4</v>
      </c>
      <c r="B57" s="273"/>
      <c r="C57" s="558" t="s">
        <v>282</v>
      </c>
      <c r="D57" s="268"/>
      <c r="E57" s="268"/>
      <c r="F57" s="268"/>
      <c r="G57" s="268"/>
      <c r="H57" s="109" t="s">
        <v>29</v>
      </c>
      <c r="I57" s="278" t="s">
        <v>419</v>
      </c>
      <c r="J57" s="279">
        <v>1</v>
      </c>
      <c r="K57" s="280"/>
      <c r="L57" s="281"/>
      <c r="M57" s="557">
        <f t="shared" ref="M57" si="6">J57*L57</f>
        <v>0</v>
      </c>
    </row>
    <row r="58" spans="1:15">
      <c r="A58" s="555"/>
      <c r="B58" s="273"/>
      <c r="C58" s="558"/>
      <c r="D58" s="268"/>
      <c r="E58" s="268"/>
      <c r="F58" s="268"/>
      <c r="G58" s="268"/>
      <c r="H58" s="21"/>
      <c r="I58" s="278"/>
      <c r="J58" s="279"/>
      <c r="K58" s="280"/>
      <c r="L58" s="281"/>
      <c r="M58" s="557"/>
    </row>
    <row r="59" spans="1:15">
      <c r="A59" s="555">
        <v>4</v>
      </c>
      <c r="B59" s="273"/>
      <c r="C59" s="558" t="s">
        <v>296</v>
      </c>
      <c r="D59" s="268"/>
      <c r="E59" s="268"/>
      <c r="F59" s="268"/>
      <c r="G59" s="268"/>
      <c r="H59" s="21"/>
      <c r="I59" s="278"/>
      <c r="J59" s="279"/>
      <c r="K59" s="280"/>
      <c r="L59" s="281"/>
      <c r="M59" s="557"/>
      <c r="O59" s="297"/>
    </row>
    <row r="60" spans="1:15">
      <c r="A60" s="555">
        <v>4</v>
      </c>
      <c r="B60" s="273"/>
      <c r="C60" s="558" t="s">
        <v>282</v>
      </c>
      <c r="D60" s="268"/>
      <c r="E60" s="268"/>
      <c r="F60" s="268"/>
      <c r="G60" s="268"/>
      <c r="H60" s="109" t="s">
        <v>29</v>
      </c>
      <c r="I60" s="278" t="s">
        <v>419</v>
      </c>
      <c r="J60" s="279">
        <v>1</v>
      </c>
      <c r="K60" s="280"/>
      <c r="L60" s="281"/>
      <c r="M60" s="557">
        <f t="shared" ref="M60" si="7">J60*L60</f>
        <v>0</v>
      </c>
    </row>
    <row r="61" spans="1:15">
      <c r="A61" s="555"/>
      <c r="B61" s="273"/>
      <c r="C61" s="558"/>
      <c r="D61" s="268"/>
      <c r="E61" s="268"/>
      <c r="F61" s="268"/>
      <c r="G61" s="268"/>
      <c r="H61" s="21"/>
      <c r="I61" s="278"/>
      <c r="J61" s="279"/>
      <c r="K61" s="280"/>
      <c r="L61" s="281"/>
      <c r="M61" s="557"/>
    </row>
    <row r="62" spans="1:15">
      <c r="A62" s="555">
        <v>4</v>
      </c>
      <c r="B62" s="273"/>
      <c r="C62" s="558" t="s">
        <v>503</v>
      </c>
      <c r="D62" s="268"/>
      <c r="E62" s="268"/>
      <c r="F62" s="268"/>
      <c r="G62" s="268"/>
      <c r="H62" s="21"/>
      <c r="I62" s="278"/>
      <c r="J62" s="279"/>
      <c r="K62" s="280"/>
      <c r="L62" s="281"/>
      <c r="M62" s="557"/>
    </row>
    <row r="63" spans="1:15">
      <c r="A63" s="555">
        <v>4</v>
      </c>
      <c r="B63" s="273"/>
      <c r="C63" s="558" t="s">
        <v>278</v>
      </c>
      <c r="D63" s="268"/>
      <c r="E63" s="268"/>
      <c r="F63" s="268"/>
      <c r="G63" s="268"/>
      <c r="H63" s="21"/>
      <c r="I63" s="278" t="s">
        <v>419</v>
      </c>
      <c r="J63" s="279">
        <v>10</v>
      </c>
      <c r="K63" s="280"/>
      <c r="L63" s="281"/>
      <c r="M63" s="557">
        <f t="shared" ref="M63" si="8">J63*L63</f>
        <v>0</v>
      </c>
    </row>
    <row r="64" spans="1:15">
      <c r="A64" s="555"/>
      <c r="B64" s="303"/>
      <c r="C64" s="558"/>
      <c r="D64" s="268"/>
      <c r="E64" s="268"/>
      <c r="F64" s="268"/>
      <c r="G64" s="268"/>
      <c r="H64" s="21"/>
      <c r="I64" s="278"/>
      <c r="J64" s="279"/>
      <c r="K64" s="280"/>
      <c r="L64" s="281"/>
      <c r="M64" s="557"/>
    </row>
    <row r="65" spans="1:13">
      <c r="A65" s="555"/>
      <c r="B65" s="303"/>
      <c r="C65" s="559" t="s">
        <v>56</v>
      </c>
      <c r="D65" s="504"/>
      <c r="E65" s="504"/>
      <c r="F65" s="504"/>
      <c r="G65" s="504"/>
      <c r="H65" s="110"/>
      <c r="I65" s="278"/>
      <c r="J65" s="279"/>
      <c r="K65" s="280"/>
      <c r="L65" s="281"/>
      <c r="M65" s="557"/>
    </row>
    <row r="66" spans="1:13">
      <c r="A66" s="555"/>
      <c r="B66" s="303"/>
      <c r="C66" s="558"/>
      <c r="D66" s="268"/>
      <c r="E66" s="268"/>
      <c r="F66" s="268"/>
      <c r="G66" s="268"/>
      <c r="H66" s="21"/>
      <c r="I66" s="278"/>
      <c r="J66" s="279"/>
      <c r="K66" s="280"/>
      <c r="L66" s="281"/>
      <c r="M66" s="557"/>
    </row>
    <row r="67" spans="1:13">
      <c r="A67" s="506">
        <v>5</v>
      </c>
      <c r="B67" s="148" t="s">
        <v>57</v>
      </c>
      <c r="C67" s="507" t="s">
        <v>58</v>
      </c>
      <c r="D67" s="268"/>
      <c r="E67" s="268"/>
      <c r="F67" s="268"/>
      <c r="G67" s="268"/>
      <c r="H67" s="21"/>
      <c r="I67" s="278"/>
      <c r="J67" s="279"/>
      <c r="K67" s="280"/>
      <c r="L67" s="281"/>
      <c r="M67" s="557"/>
    </row>
    <row r="68" spans="1:13">
      <c r="A68" s="560">
        <v>5</v>
      </c>
      <c r="B68" s="147" t="s">
        <v>59</v>
      </c>
      <c r="C68" s="104" t="s">
        <v>60</v>
      </c>
      <c r="D68" s="268"/>
      <c r="E68" s="268"/>
      <c r="F68" s="268"/>
      <c r="G68" s="268"/>
      <c r="H68" s="21"/>
      <c r="I68" s="278"/>
      <c r="J68" s="279"/>
      <c r="K68" s="280"/>
      <c r="L68" s="281"/>
      <c r="M68" s="557"/>
    </row>
    <row r="69" spans="1:13">
      <c r="A69" s="560">
        <v>5</v>
      </c>
      <c r="B69" s="147" t="s">
        <v>61</v>
      </c>
      <c r="C69" s="547" t="s">
        <v>24</v>
      </c>
      <c r="D69" s="268"/>
      <c r="E69" s="268"/>
      <c r="F69" s="268"/>
      <c r="G69" s="268"/>
      <c r="H69" s="21"/>
      <c r="I69" s="30" t="str">
        <f>IF(ISBLANK(B69), "", VLOOKUP(B69,[1]LOT_1!$B$10:$M$2032,8, FALSE))</f>
        <v>m2</v>
      </c>
      <c r="J69" s="28">
        <v>5</v>
      </c>
      <c r="L69" s="30"/>
      <c r="M69" s="119" t="str">
        <f t="shared" ref="M69" si="9">IF(ISNUMBER(L69),J69*L69,"")</f>
        <v/>
      </c>
    </row>
    <row r="70" spans="1:13">
      <c r="A70" s="555"/>
      <c r="B70" s="273"/>
      <c r="C70" s="558"/>
      <c r="D70" s="268"/>
      <c r="E70" s="268"/>
      <c r="F70" s="268"/>
      <c r="G70" s="268"/>
      <c r="H70" s="21"/>
      <c r="I70" s="278"/>
      <c r="J70" s="279"/>
      <c r="K70" s="280"/>
      <c r="L70" s="281"/>
      <c r="M70" s="557"/>
    </row>
    <row r="71" spans="1:13">
      <c r="A71" s="560">
        <v>5</v>
      </c>
      <c r="B71" s="147" t="s">
        <v>64</v>
      </c>
      <c r="C71" s="104" t="s">
        <v>65</v>
      </c>
      <c r="D71" s="268"/>
      <c r="E71" s="268"/>
      <c r="F71" s="268"/>
      <c r="G71" s="268"/>
      <c r="H71" s="21"/>
      <c r="I71" s="278"/>
      <c r="J71" s="279"/>
      <c r="K71" s="280"/>
      <c r="L71" s="281"/>
      <c r="M71" s="557"/>
    </row>
    <row r="72" spans="1:13">
      <c r="A72" s="560">
        <v>5</v>
      </c>
      <c r="B72" s="147" t="s">
        <v>66</v>
      </c>
      <c r="C72" s="547" t="s">
        <v>24</v>
      </c>
      <c r="D72" s="268"/>
      <c r="E72" s="268"/>
      <c r="F72" s="268"/>
      <c r="G72" s="268"/>
      <c r="H72" s="302" t="s">
        <v>164</v>
      </c>
      <c r="I72" s="30" t="str">
        <f>IF(ISBLANK(B72), "", VLOOKUP(B72,[1]LOT_1!$B$10:$M$2032,8, FALSE))</f>
        <v>m2</v>
      </c>
      <c r="J72" s="28">
        <v>10</v>
      </c>
      <c r="L72" s="30"/>
      <c r="M72" s="119" t="str">
        <f t="shared" ref="M72" si="10">IF(ISNUMBER(L72),J72*L72,"")</f>
        <v/>
      </c>
    </row>
    <row r="73" spans="1:13">
      <c r="A73" s="555"/>
      <c r="B73" s="273"/>
      <c r="C73" s="558"/>
      <c r="D73" s="268"/>
      <c r="E73" s="268"/>
      <c r="F73" s="268"/>
      <c r="G73" s="268"/>
      <c r="H73" s="21"/>
      <c r="I73" s="278"/>
      <c r="J73" s="279"/>
      <c r="K73" s="280"/>
      <c r="L73" s="281"/>
      <c r="M73" s="557"/>
    </row>
    <row r="74" spans="1:13">
      <c r="A74" s="560">
        <v>5</v>
      </c>
      <c r="B74" s="147" t="s">
        <v>67</v>
      </c>
      <c r="C74" s="507" t="s">
        <v>68</v>
      </c>
      <c r="D74" s="268"/>
      <c r="E74" s="268"/>
      <c r="F74" s="268"/>
      <c r="G74" s="268"/>
      <c r="H74" s="21"/>
      <c r="I74" s="278"/>
      <c r="J74" s="279"/>
      <c r="K74" s="280"/>
      <c r="L74" s="281"/>
      <c r="M74" s="557"/>
    </row>
    <row r="75" spans="1:13">
      <c r="A75" s="560">
        <v>5</v>
      </c>
      <c r="B75" s="147" t="s">
        <v>69</v>
      </c>
      <c r="C75" s="561" t="s">
        <v>70</v>
      </c>
      <c r="D75" s="268"/>
      <c r="E75" s="268"/>
      <c r="F75" s="268"/>
      <c r="G75" s="268"/>
      <c r="H75" s="21"/>
      <c r="I75" s="278"/>
      <c r="J75" s="279"/>
      <c r="K75" s="280"/>
      <c r="L75" s="281"/>
      <c r="M75" s="557"/>
    </row>
    <row r="76" spans="1:13">
      <c r="A76" s="560">
        <v>5</v>
      </c>
      <c r="B76" s="147" t="s">
        <v>71</v>
      </c>
      <c r="C76" s="547" t="s">
        <v>24</v>
      </c>
      <c r="D76" s="268"/>
      <c r="E76" s="268"/>
      <c r="F76" s="268"/>
      <c r="G76" s="268"/>
      <c r="H76" s="21"/>
      <c r="I76" s="30" t="str">
        <f>IF(ISBLANK(B76), "", VLOOKUP(B76,[1]LOT_1!$B$10:$M$2032,8, FALSE))</f>
        <v>m2</v>
      </c>
      <c r="J76" s="28">
        <f>SUM(F77:F78)</f>
        <v>115</v>
      </c>
      <c r="L76" s="30"/>
      <c r="M76" s="119" t="str">
        <f t="shared" ref="M76" si="11">IF(ISNUMBER(L76),J76*L76,"")</f>
        <v/>
      </c>
    </row>
    <row r="77" spans="1:13">
      <c r="A77" s="555"/>
      <c r="B77" s="273"/>
      <c r="C77" s="558"/>
      <c r="D77" s="109" t="s">
        <v>63</v>
      </c>
      <c r="E77" s="35" t="s">
        <v>25</v>
      </c>
      <c r="F77" s="304">
        <v>45</v>
      </c>
      <c r="G77" s="268"/>
      <c r="H77" s="21"/>
      <c r="I77" s="278"/>
      <c r="J77" s="279"/>
      <c r="K77" s="280"/>
      <c r="L77" s="281"/>
      <c r="M77" s="557"/>
    </row>
    <row r="78" spans="1:13">
      <c r="A78" s="555"/>
      <c r="B78" s="273"/>
      <c r="C78" s="558"/>
      <c r="D78" s="109" t="s">
        <v>512</v>
      </c>
      <c r="E78" s="35" t="s">
        <v>25</v>
      </c>
      <c r="F78" s="304">
        <v>70</v>
      </c>
      <c r="G78" s="268"/>
      <c r="H78" s="21"/>
      <c r="I78" s="278"/>
      <c r="J78" s="279"/>
      <c r="K78" s="280"/>
      <c r="L78" s="281"/>
      <c r="M78" s="557"/>
    </row>
    <row r="79" spans="1:13">
      <c r="A79" s="377"/>
      <c r="B79" s="306"/>
      <c r="C79" s="94"/>
      <c r="H79" s="33"/>
      <c r="I79" s="30"/>
      <c r="J79" s="28"/>
      <c r="K79" s="24"/>
      <c r="L79" s="30"/>
      <c r="M79" s="119"/>
    </row>
    <row r="80" spans="1:13">
      <c r="A80" s="511">
        <v>5</v>
      </c>
      <c r="B80" s="355" t="s">
        <v>169</v>
      </c>
      <c r="C80" s="514" t="s">
        <v>513</v>
      </c>
      <c r="H80" s="305"/>
      <c r="I80" s="30"/>
      <c r="J80" s="28"/>
      <c r="K80" s="24"/>
      <c r="L80" s="30"/>
      <c r="M80" s="119"/>
    </row>
    <row r="81" spans="1:16">
      <c r="A81" s="511">
        <v>5</v>
      </c>
      <c r="B81" s="355" t="s">
        <v>170</v>
      </c>
      <c r="C81" s="516" t="s">
        <v>24</v>
      </c>
      <c r="H81" s="305"/>
      <c r="I81" s="30" t="str">
        <f>IF(ISBLANK(B81), "", VLOOKUP(B81,[1]LOT_1!$B$10:$M$2032,8, FALSE))</f>
        <v>m2</v>
      </c>
      <c r="J81" s="28">
        <f>SUM(F82:F83)</f>
        <v>48</v>
      </c>
      <c r="L81" s="30"/>
      <c r="M81" s="119" t="str">
        <f t="shared" ref="M81" si="12">IF(ISNUMBER(L81),J81*L81,"")</f>
        <v/>
      </c>
    </row>
    <row r="82" spans="1:16">
      <c r="A82" s="537"/>
      <c r="B82" s="26"/>
      <c r="C82" s="94"/>
      <c r="D82" s="109" t="s">
        <v>62</v>
      </c>
      <c r="E82" s="35" t="s">
        <v>25</v>
      </c>
      <c r="F82" s="304">
        <v>13</v>
      </c>
      <c r="H82" s="305"/>
      <c r="I82" s="30"/>
      <c r="J82" s="28"/>
      <c r="K82" s="24"/>
      <c r="L82" s="30"/>
      <c r="M82" s="119"/>
    </row>
    <row r="83" spans="1:16">
      <c r="A83" s="537"/>
      <c r="B83" s="26"/>
      <c r="C83" s="94"/>
      <c r="D83" s="109" t="s">
        <v>63</v>
      </c>
      <c r="E83" s="35" t="s">
        <v>25</v>
      </c>
      <c r="F83" s="304">
        <f>16+15.5+3.5</f>
        <v>35</v>
      </c>
      <c r="H83" s="305"/>
      <c r="I83" s="30"/>
      <c r="J83" s="28"/>
      <c r="K83" s="24"/>
      <c r="L83" s="30"/>
      <c r="M83" s="119"/>
      <c r="P83" s="297"/>
    </row>
    <row r="84" spans="1:16">
      <c r="A84" s="537"/>
      <c r="B84" s="26"/>
      <c r="C84" s="94"/>
      <c r="H84" s="305"/>
      <c r="I84" s="30"/>
      <c r="J84" s="28"/>
      <c r="K84" s="24"/>
      <c r="L84" s="30"/>
      <c r="M84" s="119"/>
    </row>
    <row r="85" spans="1:16">
      <c r="A85" s="511">
        <v>5</v>
      </c>
      <c r="B85" s="355" t="s">
        <v>74</v>
      </c>
      <c r="C85" s="514" t="s">
        <v>75</v>
      </c>
      <c r="H85" s="305"/>
      <c r="I85" s="30"/>
      <c r="J85" s="28"/>
      <c r="K85" s="24"/>
      <c r="L85" s="30"/>
      <c r="M85" s="119"/>
    </row>
    <row r="86" spans="1:16">
      <c r="A86" s="511">
        <v>5</v>
      </c>
      <c r="B86" s="355" t="s">
        <v>76</v>
      </c>
      <c r="C86" s="516" t="s">
        <v>24</v>
      </c>
      <c r="H86" s="305"/>
      <c r="I86" s="30" t="str">
        <f>IF(ISBLANK(B86), "", VLOOKUP(B86,[1]LOT_1!$B$10:$M$2032,8, FALSE))</f>
        <v>m2</v>
      </c>
      <c r="J86" s="28">
        <f>SUM(F87:F88)</f>
        <v>38</v>
      </c>
      <c r="L86" s="30"/>
      <c r="M86" s="119" t="str">
        <f t="shared" ref="M86" si="13">IF(ISNUMBER(L86),J86*L86,"")</f>
        <v/>
      </c>
    </row>
    <row r="87" spans="1:16">
      <c r="A87" s="537"/>
      <c r="B87" s="26"/>
      <c r="C87" s="94"/>
      <c r="D87" s="109" t="s">
        <v>62</v>
      </c>
      <c r="E87" s="35" t="s">
        <v>25</v>
      </c>
      <c r="F87" s="304">
        <v>10</v>
      </c>
      <c r="H87" s="305"/>
      <c r="I87" s="30"/>
      <c r="J87" s="28"/>
      <c r="K87" s="24"/>
      <c r="L87" s="30"/>
      <c r="M87" s="119"/>
    </row>
    <row r="88" spans="1:16">
      <c r="A88" s="537"/>
      <c r="B88" s="26"/>
      <c r="C88" s="94"/>
      <c r="D88" s="109" t="s">
        <v>63</v>
      </c>
      <c r="E88" s="35" t="s">
        <v>25</v>
      </c>
      <c r="F88" s="304">
        <f>3.5+22+2.5</f>
        <v>28</v>
      </c>
      <c r="H88" s="305"/>
      <c r="I88" s="30"/>
      <c r="J88" s="28"/>
      <c r="K88" s="24"/>
      <c r="L88" s="30"/>
      <c r="M88" s="119"/>
    </row>
    <row r="89" spans="1:16">
      <c r="A89" s="537"/>
      <c r="B89" s="26"/>
      <c r="C89" s="94"/>
      <c r="H89" s="305"/>
      <c r="I89" s="30"/>
      <c r="J89" s="28"/>
      <c r="K89" s="24"/>
      <c r="L89" s="30"/>
      <c r="M89" s="119"/>
    </row>
    <row r="90" spans="1:16">
      <c r="A90" s="511">
        <v>5</v>
      </c>
      <c r="B90" s="355" t="s">
        <v>78</v>
      </c>
      <c r="C90" s="536" t="s">
        <v>79</v>
      </c>
      <c r="H90" s="305"/>
      <c r="I90" s="30"/>
      <c r="J90" s="28"/>
      <c r="K90" s="24"/>
      <c r="L90" s="30"/>
      <c r="M90" s="119"/>
    </row>
    <row r="91" spans="1:16">
      <c r="A91" s="511">
        <v>5</v>
      </c>
      <c r="B91" s="355" t="s">
        <v>80</v>
      </c>
      <c r="C91" s="530" t="s">
        <v>81</v>
      </c>
      <c r="H91" s="305"/>
      <c r="I91" s="30" t="str">
        <f>IF(ISBLANK(B91), "", VLOOKUP(B91,[1]LOT_1!$B$10:$M$2032,8, FALSE))</f>
        <v>U</v>
      </c>
      <c r="J91" s="128">
        <v>3</v>
      </c>
      <c r="L91" s="30"/>
      <c r="M91" s="119" t="str">
        <f t="shared" ref="M91:M93" si="14">IF(ISNUMBER(L91),J91*L91,"")</f>
        <v/>
      </c>
    </row>
    <row r="92" spans="1:16">
      <c r="A92" s="511">
        <v>5</v>
      </c>
      <c r="B92" s="355" t="s">
        <v>82</v>
      </c>
      <c r="C92" s="530" t="s">
        <v>83</v>
      </c>
      <c r="H92" s="305"/>
      <c r="I92" s="30" t="str">
        <f>IF(ISBLANK(B92), "", VLOOKUP(B92,[1]LOT_1!$B$10:$M$2032,8, FALSE))</f>
        <v>U</v>
      </c>
      <c r="J92" s="128">
        <v>1</v>
      </c>
      <c r="L92" s="30"/>
      <c r="M92" s="119" t="str">
        <f t="shared" si="14"/>
        <v/>
      </c>
    </row>
    <row r="93" spans="1:16">
      <c r="A93" s="511">
        <v>5</v>
      </c>
      <c r="B93" s="355" t="s">
        <v>84</v>
      </c>
      <c r="C93" s="530" t="s">
        <v>626</v>
      </c>
      <c r="H93" s="305"/>
      <c r="I93" s="30" t="str">
        <f>IF(ISBLANK(B93), "", VLOOKUP(B93,[1]LOT_1!$B$10:$M$2032,8, FALSE))</f>
        <v>U</v>
      </c>
      <c r="J93" s="128">
        <v>3</v>
      </c>
      <c r="L93" s="30"/>
      <c r="M93" s="119" t="str">
        <f t="shared" si="14"/>
        <v/>
      </c>
    </row>
    <row r="94" spans="1:16">
      <c r="A94" s="537"/>
      <c r="B94" s="26"/>
      <c r="C94" s="94"/>
      <c r="H94" s="305"/>
      <c r="I94" s="30"/>
      <c r="J94" s="28"/>
      <c r="K94" s="24"/>
      <c r="L94" s="30"/>
      <c r="M94" s="119"/>
    </row>
    <row r="95" spans="1:16">
      <c r="A95" s="511">
        <v>5</v>
      </c>
      <c r="B95" s="355" t="s">
        <v>85</v>
      </c>
      <c r="C95" s="536" t="s">
        <v>86</v>
      </c>
      <c r="H95" s="305"/>
      <c r="I95" s="30"/>
      <c r="J95" s="28"/>
      <c r="K95" s="24"/>
      <c r="L95" s="30"/>
      <c r="M95" s="119"/>
    </row>
    <row r="96" spans="1:16">
      <c r="A96" s="511">
        <v>5</v>
      </c>
      <c r="B96" s="355" t="s">
        <v>87</v>
      </c>
      <c r="C96" s="530" t="s">
        <v>88</v>
      </c>
      <c r="H96" s="302" t="s">
        <v>517</v>
      </c>
      <c r="I96" s="30" t="str">
        <f>IF(ISBLANK(B96), "", VLOOKUP(B96,[1]LOT_1!$B$10:$M$2032,8, FALSE))</f>
        <v>m2</v>
      </c>
      <c r="J96" s="28">
        <v>30</v>
      </c>
      <c r="L96" s="30"/>
      <c r="M96" s="119" t="str">
        <f t="shared" ref="M96:M97" si="15">IF(ISNUMBER(L96),J96*L96,"")</f>
        <v/>
      </c>
    </row>
    <row r="97" spans="1:13">
      <c r="A97" s="403">
        <v>5</v>
      </c>
      <c r="B97" s="355" t="s">
        <v>514</v>
      </c>
      <c r="C97" s="526" t="s">
        <v>515</v>
      </c>
      <c r="H97" s="302" t="s">
        <v>516</v>
      </c>
      <c r="I97" s="30" t="str">
        <f>IF(ISBLANK(B97), "", VLOOKUP(B97,[1]LOT_1!$B$10:$M$2032,8, FALSE))</f>
        <v>m2</v>
      </c>
      <c r="J97" s="28">
        <v>35</v>
      </c>
      <c r="L97" s="30"/>
      <c r="M97" s="119" t="str">
        <f t="shared" si="15"/>
        <v/>
      </c>
    </row>
    <row r="98" spans="1:13">
      <c r="A98" s="537"/>
      <c r="B98" s="26"/>
      <c r="C98" s="94"/>
      <c r="H98" s="305"/>
      <c r="I98" s="30"/>
      <c r="J98" s="28"/>
      <c r="K98" s="24"/>
      <c r="L98" s="30"/>
      <c r="M98" s="119"/>
    </row>
    <row r="99" spans="1:13">
      <c r="A99" s="511">
        <v>5</v>
      </c>
      <c r="B99" s="355" t="s">
        <v>93</v>
      </c>
      <c r="C99" s="536" t="s">
        <v>94</v>
      </c>
      <c r="H99" s="305"/>
      <c r="I99" s="30"/>
      <c r="J99" s="28"/>
      <c r="K99" s="24"/>
      <c r="L99" s="30"/>
      <c r="M99" s="119"/>
    </row>
    <row r="100" spans="1:13">
      <c r="A100" s="511">
        <v>5</v>
      </c>
      <c r="B100" s="355" t="s">
        <v>519</v>
      </c>
      <c r="C100" s="526" t="s">
        <v>520</v>
      </c>
      <c r="H100" s="305"/>
      <c r="I100" s="30" t="str">
        <f>IF(ISBLANK(B100), "", VLOOKUP(B100,[1]LOT_1!$B$10:$M$2032,8, FALSE))</f>
        <v>U</v>
      </c>
      <c r="J100" s="28">
        <v>4</v>
      </c>
      <c r="L100" s="30"/>
      <c r="M100" s="119" t="str">
        <f t="shared" ref="M100" si="16">IF(ISNUMBER(L100),J100*L100,"")</f>
        <v/>
      </c>
    </row>
    <row r="101" spans="1:13">
      <c r="A101" s="506"/>
      <c r="B101" s="113"/>
      <c r="C101" s="507"/>
      <c r="H101" s="305"/>
      <c r="I101" s="30"/>
      <c r="J101" s="28"/>
      <c r="K101" s="24"/>
      <c r="L101" s="30"/>
      <c r="M101" s="119"/>
    </row>
    <row r="102" spans="1:13">
      <c r="A102" s="511">
        <v>5</v>
      </c>
      <c r="B102" s="355" t="s">
        <v>195</v>
      </c>
      <c r="C102" s="530" t="s">
        <v>96</v>
      </c>
      <c r="H102" s="305"/>
      <c r="I102" s="30"/>
      <c r="J102" s="28"/>
      <c r="K102" s="24"/>
      <c r="L102" s="30"/>
      <c r="M102" s="119"/>
    </row>
    <row r="103" spans="1:13">
      <c r="A103" s="511">
        <v>5</v>
      </c>
      <c r="B103" s="355" t="s">
        <v>196</v>
      </c>
      <c r="C103" s="529" t="s">
        <v>98</v>
      </c>
      <c r="H103" s="305"/>
      <c r="I103" s="30" t="str">
        <f>IF(ISBLANK(B103), "", VLOOKUP(B103,[1]LOT_1!$B$10:$M$2032,8, FALSE))</f>
        <v>U</v>
      </c>
      <c r="J103" s="28">
        <v>3</v>
      </c>
      <c r="L103" s="30"/>
      <c r="M103" s="119" t="str">
        <f t="shared" ref="M103" si="17">IF(ISNUMBER(L103),J103*L103,"")</f>
        <v/>
      </c>
    </row>
    <row r="104" spans="1:13">
      <c r="A104" s="537"/>
      <c r="B104" s="26"/>
      <c r="C104" s="94"/>
      <c r="H104" s="305"/>
      <c r="I104" s="30"/>
      <c r="J104" s="28"/>
      <c r="K104" s="24"/>
      <c r="L104" s="30"/>
      <c r="M104" s="119"/>
    </row>
    <row r="105" spans="1:13">
      <c r="A105" s="511">
        <v>5</v>
      </c>
      <c r="B105" s="355" t="s">
        <v>95</v>
      </c>
      <c r="C105" s="530" t="s">
        <v>175</v>
      </c>
      <c r="H105" s="305"/>
      <c r="I105" s="30"/>
      <c r="J105" s="28"/>
      <c r="K105" s="24"/>
      <c r="L105" s="30"/>
      <c r="M105" s="119"/>
    </row>
    <row r="106" spans="1:13">
      <c r="A106" s="511">
        <v>5</v>
      </c>
      <c r="B106" s="355" t="s">
        <v>97</v>
      </c>
      <c r="C106" s="529" t="s">
        <v>98</v>
      </c>
      <c r="H106" s="302" t="s">
        <v>518</v>
      </c>
      <c r="I106" s="30" t="str">
        <f>IF(ISBLANK(B106), "", VLOOKUP(B106,[1]LOT_1!$B$10:$M$2032,8, FALSE))</f>
        <v>U</v>
      </c>
      <c r="J106" s="28">
        <v>1</v>
      </c>
      <c r="L106" s="30"/>
      <c r="M106" s="119" t="str">
        <f t="shared" ref="M106" si="18">IF(ISNUMBER(L106),J106*L106,"")</f>
        <v/>
      </c>
    </row>
    <row r="107" spans="1:13">
      <c r="A107" s="537"/>
      <c r="B107" s="26"/>
      <c r="C107" s="94"/>
      <c r="H107" s="305"/>
      <c r="I107" s="30"/>
      <c r="J107" s="28"/>
      <c r="K107" s="24"/>
      <c r="L107" s="30"/>
      <c r="M107" s="119"/>
    </row>
    <row r="108" spans="1:13">
      <c r="A108" s="511">
        <v>5</v>
      </c>
      <c r="B108" s="355" t="s">
        <v>174</v>
      </c>
      <c r="C108" s="530" t="s">
        <v>102</v>
      </c>
      <c r="H108" s="302" t="s">
        <v>164</v>
      </c>
      <c r="I108" s="30"/>
      <c r="J108" s="28"/>
      <c r="K108" s="24"/>
      <c r="L108" s="30"/>
      <c r="M108" s="119"/>
    </row>
    <row r="109" spans="1:13">
      <c r="A109" s="511">
        <v>5</v>
      </c>
      <c r="B109" s="355" t="s">
        <v>177</v>
      </c>
      <c r="C109" s="529" t="s">
        <v>98</v>
      </c>
      <c r="H109" s="305"/>
      <c r="I109" s="30" t="str">
        <f>IF(ISBLANK(B109), "", VLOOKUP(B109,[1]LOT_1!$B$10:$M$2032,8, FALSE))</f>
        <v>U</v>
      </c>
      <c r="J109" s="28">
        <v>1</v>
      </c>
      <c r="L109" s="30"/>
      <c r="M109" s="119" t="str">
        <f t="shared" ref="M109:M110" si="19">IF(ISNUMBER(L109),J109*L109,"")</f>
        <v/>
      </c>
    </row>
    <row r="110" spans="1:13">
      <c r="A110" s="511">
        <v>5</v>
      </c>
      <c r="B110" s="355" t="s">
        <v>521</v>
      </c>
      <c r="C110" s="529" t="s">
        <v>100</v>
      </c>
      <c r="H110" s="305"/>
      <c r="I110" s="30" t="str">
        <f>IF(ISBLANK(B110), "", VLOOKUP(B110,[1]LOT_1!$B$10:$M$2032,8, FALSE))</f>
        <v>U</v>
      </c>
      <c r="J110" s="28">
        <v>1</v>
      </c>
      <c r="L110" s="30"/>
      <c r="M110" s="119" t="str">
        <f t="shared" si="19"/>
        <v/>
      </c>
    </row>
    <row r="111" spans="1:13">
      <c r="A111" s="537"/>
      <c r="B111" s="26"/>
      <c r="C111" s="94"/>
      <c r="H111" s="305"/>
      <c r="I111" s="30"/>
      <c r="J111" s="28"/>
      <c r="K111" s="24"/>
      <c r="L111" s="30"/>
      <c r="M111" s="119"/>
    </row>
    <row r="112" spans="1:13">
      <c r="A112" s="511">
        <v>5</v>
      </c>
      <c r="B112" s="355" t="s">
        <v>107</v>
      </c>
      <c r="C112" s="514" t="s">
        <v>178</v>
      </c>
      <c r="H112" s="305"/>
      <c r="I112" s="30"/>
      <c r="J112" s="28"/>
      <c r="K112" s="24"/>
      <c r="L112" s="30"/>
      <c r="M112" s="119"/>
    </row>
    <row r="113" spans="1:13">
      <c r="A113" s="511">
        <v>5</v>
      </c>
      <c r="B113" s="355" t="s">
        <v>209</v>
      </c>
      <c r="C113" s="529" t="s">
        <v>98</v>
      </c>
      <c r="H113" s="305"/>
      <c r="I113" s="30" t="str">
        <f>IF(ISBLANK(B113), "", VLOOKUP(B113,[1]LOT_1!$B$10:$M$2032,8, FALSE))</f>
        <v>U</v>
      </c>
      <c r="J113" s="28">
        <v>2</v>
      </c>
      <c r="L113" s="30"/>
      <c r="M113" s="119" t="str">
        <f t="shared" ref="M113:M114" si="20">IF(ISNUMBER(L113),J113*L113,"")</f>
        <v/>
      </c>
    </row>
    <row r="114" spans="1:13">
      <c r="A114" s="511">
        <v>5</v>
      </c>
      <c r="B114" s="355" t="s">
        <v>108</v>
      </c>
      <c r="C114" s="529" t="s">
        <v>100</v>
      </c>
      <c r="H114" s="305"/>
      <c r="I114" s="30" t="str">
        <f>IF(ISBLANK(B114), "", VLOOKUP(B114,[1]LOT_1!$B$10:$M$2032,8, FALSE))</f>
        <v>U</v>
      </c>
      <c r="J114" s="28">
        <v>5</v>
      </c>
      <c r="L114" s="30"/>
      <c r="M114" s="119" t="str">
        <f t="shared" si="20"/>
        <v/>
      </c>
    </row>
    <row r="115" spans="1:13">
      <c r="A115" s="537"/>
      <c r="B115" s="26"/>
      <c r="C115" s="94"/>
      <c r="H115" s="305"/>
      <c r="I115" s="30"/>
      <c r="J115" s="28"/>
      <c r="K115" s="24"/>
      <c r="L115" s="30"/>
      <c r="M115" s="119"/>
    </row>
    <row r="116" spans="1:13">
      <c r="A116" s="511">
        <v>5</v>
      </c>
      <c r="B116" s="355" t="s">
        <v>109</v>
      </c>
      <c r="C116" s="514" t="s">
        <v>110</v>
      </c>
      <c r="H116" s="305"/>
      <c r="I116" s="30"/>
      <c r="J116" s="28"/>
      <c r="K116" s="24"/>
      <c r="L116" s="30"/>
      <c r="M116" s="119"/>
    </row>
    <row r="117" spans="1:13">
      <c r="A117" s="511">
        <v>5</v>
      </c>
      <c r="B117" s="355" t="s">
        <v>111</v>
      </c>
      <c r="C117" s="529" t="s">
        <v>98</v>
      </c>
      <c r="H117" s="305"/>
      <c r="I117" s="30" t="str">
        <f>IF(ISBLANK(B117), "", VLOOKUP(B117,[1]LOT_1!$B$10:$M$2032,8, FALSE))</f>
        <v>U</v>
      </c>
      <c r="J117" s="28">
        <v>1</v>
      </c>
      <c r="L117" s="30"/>
      <c r="M117" s="119" t="str">
        <f t="shared" ref="M117" si="21">IF(ISNUMBER(L117),J117*L117,"")</f>
        <v/>
      </c>
    </row>
    <row r="118" spans="1:13">
      <c r="A118" s="537"/>
      <c r="B118" s="26"/>
      <c r="C118" s="94"/>
      <c r="H118" s="305"/>
      <c r="I118" s="30"/>
      <c r="J118" s="28"/>
      <c r="K118" s="24"/>
      <c r="L118" s="30"/>
      <c r="M118" s="119"/>
    </row>
    <row r="119" spans="1:13">
      <c r="A119" s="511">
        <v>5</v>
      </c>
      <c r="B119" s="355" t="s">
        <v>112</v>
      </c>
      <c r="C119" s="514" t="s">
        <v>113</v>
      </c>
      <c r="H119" s="305"/>
      <c r="I119" s="30"/>
      <c r="J119" s="28"/>
      <c r="K119" s="24"/>
      <c r="L119" s="30"/>
      <c r="M119" s="119"/>
    </row>
    <row r="120" spans="1:13">
      <c r="A120" s="511">
        <v>5</v>
      </c>
      <c r="B120" s="355" t="s">
        <v>114</v>
      </c>
      <c r="C120" s="529" t="s">
        <v>98</v>
      </c>
      <c r="H120" s="305"/>
      <c r="I120" s="30" t="str">
        <f>IF(ISBLANK(B120), "", VLOOKUP(B120,[1]LOT_1!$B$10:$M$2032,8, FALSE))</f>
        <v>U</v>
      </c>
      <c r="J120" s="28">
        <v>1</v>
      </c>
      <c r="L120" s="30"/>
      <c r="M120" s="119" t="str">
        <f t="shared" ref="M120:M121" si="22">IF(ISNUMBER(L120),J120*L120,"")</f>
        <v/>
      </c>
    </row>
    <row r="121" spans="1:13">
      <c r="A121" s="511">
        <v>5</v>
      </c>
      <c r="B121" s="355" t="s">
        <v>115</v>
      </c>
      <c r="C121" s="529" t="s">
        <v>100</v>
      </c>
      <c r="H121" s="305"/>
      <c r="I121" s="30" t="str">
        <f>IF(ISBLANK(B121), "", VLOOKUP(B121,[1]LOT_1!$B$10:$M$2032,8, FALSE))</f>
        <v>U</v>
      </c>
      <c r="J121" s="28">
        <v>1</v>
      </c>
      <c r="L121" s="30"/>
      <c r="M121" s="119" t="str">
        <f t="shared" si="22"/>
        <v/>
      </c>
    </row>
    <row r="122" spans="1:13">
      <c r="A122" s="537"/>
      <c r="B122" s="26"/>
      <c r="C122" s="94"/>
      <c r="H122" s="305"/>
      <c r="I122" s="30"/>
      <c r="J122" s="28"/>
      <c r="K122" s="24"/>
      <c r="L122" s="30"/>
      <c r="M122" s="119"/>
    </row>
    <row r="123" spans="1:13">
      <c r="A123" s="511">
        <v>5</v>
      </c>
      <c r="B123" s="355" t="s">
        <v>117</v>
      </c>
      <c r="C123" s="536" t="s">
        <v>118</v>
      </c>
      <c r="H123" s="305"/>
      <c r="I123" s="30"/>
      <c r="J123" s="28"/>
      <c r="K123" s="24"/>
      <c r="L123" s="30"/>
      <c r="M123" s="119"/>
    </row>
    <row r="124" spans="1:13">
      <c r="A124" s="511">
        <v>5</v>
      </c>
      <c r="B124" s="355" t="s">
        <v>121</v>
      </c>
      <c r="C124" s="530" t="s">
        <v>185</v>
      </c>
      <c r="H124" s="305"/>
      <c r="I124" s="30" t="str">
        <f>IF(ISBLANK(B124), "", VLOOKUP(B124,[1]LOT_1!$B$10:$M$2032,8, FALSE))</f>
        <v>ml</v>
      </c>
      <c r="J124" s="28">
        <v>60</v>
      </c>
      <c r="L124" s="30"/>
      <c r="M124" s="119" t="str">
        <f t="shared" ref="M124:M125" si="23">IF(ISNUMBER(L124),J124*L124,"")</f>
        <v/>
      </c>
    </row>
    <row r="125" spans="1:13">
      <c r="A125" s="511">
        <v>5</v>
      </c>
      <c r="B125" s="355" t="s">
        <v>184</v>
      </c>
      <c r="C125" s="530" t="s">
        <v>522</v>
      </c>
      <c r="H125" s="305"/>
      <c r="I125" s="30" t="str">
        <f>IF(ISBLANK(B125), "", VLOOKUP(B125,[1]LOT_1!$B$10:$M$2032,8, FALSE))</f>
        <v>ml</v>
      </c>
      <c r="J125" s="28">
        <v>70</v>
      </c>
      <c r="L125" s="30"/>
      <c r="M125" s="119" t="str">
        <f t="shared" si="23"/>
        <v/>
      </c>
    </row>
    <row r="126" spans="1:13">
      <c r="A126" s="537"/>
      <c r="B126" s="26"/>
      <c r="C126" s="94"/>
      <c r="H126" s="305"/>
      <c r="I126" s="30"/>
      <c r="J126" s="28"/>
      <c r="K126" s="24"/>
      <c r="L126" s="30"/>
      <c r="M126" s="119"/>
    </row>
    <row r="127" spans="1:13">
      <c r="A127" s="511">
        <v>5</v>
      </c>
      <c r="B127" s="355" t="s">
        <v>122</v>
      </c>
      <c r="C127" s="536" t="s">
        <v>123</v>
      </c>
      <c r="H127" s="305"/>
      <c r="I127" s="30"/>
      <c r="J127" s="28"/>
      <c r="K127" s="24"/>
      <c r="L127" s="30"/>
      <c r="M127" s="119"/>
    </row>
    <row r="128" spans="1:13">
      <c r="A128" s="511">
        <v>5</v>
      </c>
      <c r="B128" s="355" t="s">
        <v>124</v>
      </c>
      <c r="C128" s="530" t="s">
        <v>125</v>
      </c>
      <c r="H128" s="305"/>
      <c r="I128" s="30" t="str">
        <f>IF(ISBLANK(B128), "", VLOOKUP(B128,[1]LOT_1!$B$10:$M$2032,8, FALSE))</f>
        <v>m2</v>
      </c>
      <c r="J128" s="28">
        <v>115</v>
      </c>
      <c r="L128" s="30"/>
      <c r="M128" s="119" t="str">
        <f t="shared" ref="M128:M129" si="24">IF(ISNUMBER(L128),J128*L128,"")</f>
        <v/>
      </c>
    </row>
    <row r="129" spans="1:13">
      <c r="A129" s="511">
        <v>5</v>
      </c>
      <c r="B129" s="355" t="s">
        <v>126</v>
      </c>
      <c r="C129" s="530" t="s">
        <v>129</v>
      </c>
      <c r="H129" s="305"/>
      <c r="I129" s="30" t="str">
        <f>IF(ISBLANK(B129), "", VLOOKUP(B129,[1]LOT_1!$B$10:$M$2032,8, FALSE))</f>
        <v>m2</v>
      </c>
      <c r="J129" s="28">
        <v>115</v>
      </c>
      <c r="L129" s="30"/>
      <c r="M129" s="119" t="str">
        <f t="shared" si="24"/>
        <v/>
      </c>
    </row>
    <row r="130" spans="1:13">
      <c r="A130" s="537"/>
      <c r="B130" s="26"/>
      <c r="C130" s="94"/>
      <c r="H130" s="305"/>
      <c r="I130" s="30"/>
      <c r="J130" s="28"/>
      <c r="K130" s="24"/>
      <c r="L130" s="30"/>
      <c r="M130" s="119"/>
    </row>
    <row r="131" spans="1:13">
      <c r="A131" s="511">
        <v>5</v>
      </c>
      <c r="B131" s="355" t="s">
        <v>127</v>
      </c>
      <c r="C131" s="530" t="s">
        <v>597</v>
      </c>
      <c r="H131" s="305"/>
      <c r="I131" s="30"/>
      <c r="J131" s="28"/>
      <c r="K131" s="24"/>
      <c r="L131" s="30"/>
      <c r="M131" s="119"/>
    </row>
    <row r="132" spans="1:13">
      <c r="A132" s="511">
        <v>5</v>
      </c>
      <c r="B132" s="355" t="s">
        <v>657</v>
      </c>
      <c r="C132" s="529" t="s">
        <v>131</v>
      </c>
      <c r="H132" s="302" t="s">
        <v>523</v>
      </c>
      <c r="I132" s="30" t="str">
        <f>IF(ISBLANK(B132), "", VLOOKUP(B132,[1]LOT_1!$B$10:$M$2032,8, FALSE))</f>
        <v>m2</v>
      </c>
      <c r="J132" s="28">
        <v>4</v>
      </c>
      <c r="L132" s="30"/>
      <c r="M132" s="119" t="str">
        <f t="shared" ref="M132:M133" si="25">IF(ISNUMBER(L132),J132*L132,"")</f>
        <v/>
      </c>
    </row>
    <row r="133" spans="1:13">
      <c r="A133" s="511">
        <v>5</v>
      </c>
      <c r="B133" s="355" t="s">
        <v>658</v>
      </c>
      <c r="C133" s="529" t="s">
        <v>24</v>
      </c>
      <c r="H133" s="302" t="s">
        <v>524</v>
      </c>
      <c r="I133" s="30" t="str">
        <f>IF(ISBLANK(B133), "", VLOOKUP(B133,[1]LOT_1!$B$10:$M$2032,8, FALSE))</f>
        <v>m2</v>
      </c>
      <c r="J133" s="28">
        <v>1.5</v>
      </c>
      <c r="L133" s="30"/>
      <c r="M133" s="119" t="str">
        <f t="shared" si="25"/>
        <v/>
      </c>
    </row>
    <row r="134" spans="1:13">
      <c r="A134" s="537"/>
      <c r="B134" s="26"/>
      <c r="C134" s="94"/>
      <c r="H134" s="305"/>
      <c r="I134" s="30"/>
      <c r="J134" s="28"/>
      <c r="K134" s="24"/>
      <c r="L134" s="30"/>
      <c r="M134" s="119"/>
    </row>
    <row r="135" spans="1:13">
      <c r="A135" s="511">
        <v>5</v>
      </c>
      <c r="B135" s="355" t="s">
        <v>132</v>
      </c>
      <c r="C135" s="530" t="s">
        <v>137</v>
      </c>
      <c r="H135" s="305"/>
      <c r="I135" s="30"/>
      <c r="J135" s="28"/>
      <c r="K135" s="24"/>
      <c r="L135" s="30"/>
      <c r="M135" s="119"/>
    </row>
    <row r="136" spans="1:13">
      <c r="A136" s="511">
        <v>5</v>
      </c>
      <c r="B136" s="355" t="s">
        <v>659</v>
      </c>
      <c r="C136" s="529" t="s">
        <v>192</v>
      </c>
      <c r="H136" s="305"/>
      <c r="I136" s="30" t="str">
        <f>IF(ISBLANK(B136), "", VLOOKUP(B136,[1]LOT_1!$B$10:$M$2032,8, FALSE))</f>
        <v>m2</v>
      </c>
      <c r="J136" s="28">
        <f>SUM(F137:F138)</f>
        <v>115</v>
      </c>
      <c r="L136" s="30"/>
      <c r="M136" s="119" t="str">
        <f t="shared" ref="M136" si="26">IF(ISNUMBER(L136),J136*L136,"")</f>
        <v/>
      </c>
    </row>
    <row r="137" spans="1:13">
      <c r="A137" s="537"/>
      <c r="B137" s="26"/>
      <c r="C137" s="94"/>
      <c r="D137" s="109" t="s">
        <v>62</v>
      </c>
      <c r="E137" s="35" t="s">
        <v>25</v>
      </c>
      <c r="F137" s="304">
        <v>35</v>
      </c>
      <c r="H137" s="305"/>
      <c r="I137" s="30"/>
      <c r="J137" s="28"/>
      <c r="K137" s="24"/>
      <c r="L137" s="30"/>
      <c r="M137" s="119"/>
    </row>
    <row r="138" spans="1:13">
      <c r="A138" s="537"/>
      <c r="B138" s="26"/>
      <c r="C138" s="94"/>
      <c r="D138" s="109" t="s">
        <v>63</v>
      </c>
      <c r="E138" s="35" t="s">
        <v>25</v>
      </c>
      <c r="F138" s="304">
        <v>80</v>
      </c>
      <c r="H138" s="305"/>
      <c r="I138" s="30"/>
      <c r="J138" s="28"/>
      <c r="K138" s="24"/>
      <c r="L138" s="30"/>
      <c r="M138" s="119"/>
    </row>
    <row r="139" spans="1:13">
      <c r="A139" s="537"/>
      <c r="B139" s="26"/>
      <c r="C139" s="94"/>
      <c r="D139" s="114"/>
      <c r="E139" s="115"/>
      <c r="F139" s="562"/>
      <c r="H139" s="305"/>
      <c r="I139" s="30"/>
      <c r="J139" s="28"/>
      <c r="K139" s="24"/>
      <c r="L139" s="30"/>
      <c r="M139" s="119"/>
    </row>
    <row r="140" spans="1:13">
      <c r="A140" s="511">
        <v>5</v>
      </c>
      <c r="B140" s="355" t="s">
        <v>134</v>
      </c>
      <c r="C140" s="530" t="s">
        <v>628</v>
      </c>
      <c r="D140" s="114"/>
      <c r="E140" s="115"/>
      <c r="F140" s="562"/>
      <c r="H140" s="109" t="s">
        <v>63</v>
      </c>
      <c r="I140" s="30" t="str">
        <f>IF(ISBLANK(B140), "", VLOOKUP(B140,[1]LOT_1!$B$10:$M$2032,8, FALSE))</f>
        <v>m²</v>
      </c>
      <c r="J140" s="28">
        <v>35</v>
      </c>
      <c r="L140" s="30"/>
      <c r="M140" s="119" t="str">
        <f t="shared" ref="M140" si="27">IF(ISNUMBER(L140),J140*L140,"")</f>
        <v/>
      </c>
    </row>
    <row r="141" spans="1:13">
      <c r="A141" s="537"/>
      <c r="B141" s="26"/>
      <c r="C141" s="94"/>
      <c r="H141" s="305"/>
      <c r="I141" s="30"/>
      <c r="J141" s="28"/>
      <c r="K141" s="24"/>
      <c r="L141" s="30"/>
      <c r="M141" s="119"/>
    </row>
    <row r="142" spans="1:13">
      <c r="A142" s="511">
        <v>5</v>
      </c>
      <c r="B142" s="355" t="s">
        <v>139</v>
      </c>
      <c r="C142" s="548" t="s">
        <v>140</v>
      </c>
      <c r="H142" s="305"/>
      <c r="I142" s="30"/>
      <c r="J142" s="28"/>
      <c r="K142" s="24"/>
      <c r="L142" s="30"/>
      <c r="M142" s="119"/>
    </row>
    <row r="143" spans="1:13">
      <c r="A143" s="511">
        <v>5</v>
      </c>
      <c r="B143" s="355" t="s">
        <v>141</v>
      </c>
      <c r="C143" s="530" t="s">
        <v>142</v>
      </c>
      <c r="H143" s="305"/>
      <c r="I143" s="30" t="str">
        <f>IF(ISBLANK(B143), "", VLOOKUP(B143,[1]LOT_1!$B$10:$M$2032,8, FALSE))</f>
        <v>m2</v>
      </c>
      <c r="J143" s="28">
        <f>SUM(F144:F145)</f>
        <v>385</v>
      </c>
      <c r="L143" s="30"/>
      <c r="M143" s="119" t="str">
        <f t="shared" ref="M143" si="28">IF(ISNUMBER(L143),J143*L143,"")</f>
        <v/>
      </c>
    </row>
    <row r="144" spans="1:13">
      <c r="A144" s="506"/>
      <c r="B144" s="113"/>
      <c r="C144" s="550"/>
      <c r="D144" s="109" t="s">
        <v>525</v>
      </c>
      <c r="E144" s="35" t="s">
        <v>25</v>
      </c>
      <c r="F144" s="304">
        <v>350</v>
      </c>
      <c r="H144" s="305"/>
      <c r="I144" s="30"/>
      <c r="J144" s="28"/>
      <c r="K144" s="24"/>
      <c r="L144" s="30"/>
      <c r="M144" s="119"/>
    </row>
    <row r="145" spans="1:13">
      <c r="A145" s="506"/>
      <c r="B145" s="113"/>
      <c r="C145" s="550"/>
      <c r="D145" s="109" t="s">
        <v>526</v>
      </c>
      <c r="E145" s="35" t="s">
        <v>25</v>
      </c>
      <c r="F145" s="304">
        <v>35</v>
      </c>
      <c r="H145" s="305"/>
      <c r="I145" s="30"/>
      <c r="J145" s="28"/>
      <c r="K145" s="24"/>
      <c r="L145" s="30"/>
      <c r="M145" s="119"/>
    </row>
    <row r="146" spans="1:13">
      <c r="A146" s="511">
        <v>5</v>
      </c>
      <c r="B146" s="355" t="s">
        <v>144</v>
      </c>
      <c r="C146" s="530" t="s">
        <v>145</v>
      </c>
      <c r="H146" s="305"/>
      <c r="I146" s="30" t="str">
        <f>IF(ISBLANK(B146), "", VLOOKUP(B146,[1]LOT_1!$B$10:$M$2032,8, FALSE))</f>
        <v>m2</v>
      </c>
      <c r="J146" s="28">
        <f>SUM(F147:F148)</f>
        <v>70</v>
      </c>
      <c r="L146" s="30"/>
      <c r="M146" s="119" t="str">
        <f t="shared" ref="M146" si="29">IF(ISNUMBER(L146),J146*L146,"")</f>
        <v/>
      </c>
    </row>
    <row r="147" spans="1:13">
      <c r="A147" s="537"/>
      <c r="B147" s="26"/>
      <c r="C147" s="94"/>
      <c r="D147" s="109" t="s">
        <v>194</v>
      </c>
      <c r="E147" s="35" t="s">
        <v>25</v>
      </c>
      <c r="F147" s="304">
        <v>20</v>
      </c>
      <c r="H147" s="305"/>
      <c r="I147" s="30"/>
      <c r="J147" s="28"/>
      <c r="K147" s="24"/>
      <c r="L147" s="30"/>
      <c r="M147" s="119"/>
    </row>
    <row r="148" spans="1:13">
      <c r="A148" s="537"/>
      <c r="B148" s="26"/>
      <c r="C148" s="94"/>
      <c r="D148" s="109" t="s">
        <v>193</v>
      </c>
      <c r="E148" s="35" t="s">
        <v>25</v>
      </c>
      <c r="F148" s="304">
        <v>50</v>
      </c>
      <c r="H148" s="305"/>
      <c r="I148" s="30"/>
      <c r="J148" s="28"/>
      <c r="K148" s="24"/>
      <c r="L148" s="30"/>
      <c r="M148" s="119"/>
    </row>
    <row r="149" spans="1:13">
      <c r="A149" s="537"/>
      <c r="B149" s="26"/>
      <c r="C149" s="94"/>
      <c r="H149" s="305"/>
      <c r="I149" s="30"/>
      <c r="J149" s="28"/>
      <c r="K149" s="24"/>
      <c r="L149" s="30"/>
      <c r="M149" s="119"/>
    </row>
    <row r="150" spans="1:13">
      <c r="A150" s="511">
        <v>5</v>
      </c>
      <c r="B150" s="404" t="s">
        <v>527</v>
      </c>
      <c r="C150" s="512" t="s">
        <v>528</v>
      </c>
      <c r="H150" s="305"/>
      <c r="I150" s="30" t="str">
        <f>IF(ISBLANK(B150), "", VLOOKUP(B150,[1]LOT_1!$B$10:$M$2032,8, FALSE))</f>
        <v>ml</v>
      </c>
      <c r="J150" s="28">
        <v>3.3</v>
      </c>
      <c r="L150" s="30"/>
      <c r="M150" s="119" t="str">
        <f t="shared" ref="M150" si="30">IF(ISNUMBER(L150),J150*L150,"")</f>
        <v/>
      </c>
    </row>
    <row r="151" spans="1:13">
      <c r="A151" s="563"/>
      <c r="B151" s="405"/>
      <c r="C151" s="94"/>
      <c r="H151" s="305"/>
      <c r="I151" s="30"/>
      <c r="J151" s="28"/>
      <c r="K151" s="24"/>
      <c r="L151" s="30"/>
      <c r="M151" s="119"/>
    </row>
    <row r="152" spans="1:13">
      <c r="A152" s="511">
        <v>5</v>
      </c>
      <c r="B152" s="355" t="s">
        <v>147</v>
      </c>
      <c r="C152" s="564" t="s">
        <v>148</v>
      </c>
      <c r="H152" s="305"/>
      <c r="I152" s="30"/>
      <c r="J152" s="28"/>
      <c r="K152" s="24"/>
      <c r="L152" s="30"/>
      <c r="M152" s="119"/>
    </row>
    <row r="153" spans="1:13">
      <c r="A153" s="511">
        <v>5</v>
      </c>
      <c r="B153" s="355" t="s">
        <v>149</v>
      </c>
      <c r="C153" s="550" t="s">
        <v>150</v>
      </c>
      <c r="H153" s="305"/>
      <c r="I153" s="30" t="str">
        <f>IF(ISBLANK(B153), "", VLOOKUP(B153,[1]LOT_1!$B$10:$M$2032,8, FALSE))</f>
        <v>U</v>
      </c>
      <c r="J153" s="28">
        <v>17</v>
      </c>
      <c r="L153" s="30"/>
      <c r="M153" s="119" t="str">
        <f t="shared" ref="M153:M155" si="31">IF(ISNUMBER(L153),J153*L153,"")</f>
        <v/>
      </c>
    </row>
    <row r="154" spans="1:13">
      <c r="A154" s="511">
        <v>5</v>
      </c>
      <c r="B154" s="355" t="s">
        <v>151</v>
      </c>
      <c r="C154" s="550" t="s">
        <v>152</v>
      </c>
      <c r="H154" s="305"/>
      <c r="I154" s="30" t="str">
        <f>IF(ISBLANK(B154), "", VLOOKUP(B154,[1]LOT_1!$B$10:$M$2032,8, FALSE))</f>
        <v>U</v>
      </c>
      <c r="J154" s="28">
        <v>6</v>
      </c>
      <c r="L154" s="30"/>
      <c r="M154" s="119" t="str">
        <f t="shared" si="31"/>
        <v/>
      </c>
    </row>
    <row r="155" spans="1:13">
      <c r="A155" s="511">
        <v>5</v>
      </c>
      <c r="B155" s="355" t="s">
        <v>155</v>
      </c>
      <c r="C155" s="550" t="s">
        <v>156</v>
      </c>
      <c r="H155" s="305"/>
      <c r="I155" s="30" t="str">
        <f>IF(ISBLANK(B155), "", VLOOKUP(B155,[1]LOT_1!$B$10:$M$2032,8, FALSE))</f>
        <v>U</v>
      </c>
      <c r="J155" s="28">
        <v>2</v>
      </c>
      <c r="L155" s="30"/>
      <c r="M155" s="119" t="str">
        <f t="shared" si="31"/>
        <v/>
      </c>
    </row>
    <row r="156" spans="1:13">
      <c r="A156" s="563"/>
      <c r="B156" s="405"/>
      <c r="C156" s="94"/>
      <c r="H156" s="305"/>
      <c r="I156" s="30"/>
      <c r="J156" s="28"/>
      <c r="K156" s="24"/>
      <c r="L156" s="30"/>
      <c r="M156" s="119"/>
    </row>
    <row r="157" spans="1:13">
      <c r="A157" s="511">
        <v>5</v>
      </c>
      <c r="B157" s="355" t="s">
        <v>157</v>
      </c>
      <c r="C157" s="564" t="s">
        <v>158</v>
      </c>
      <c r="H157" s="305"/>
      <c r="I157" s="30"/>
      <c r="J157" s="28"/>
      <c r="K157" s="24"/>
      <c r="L157" s="30"/>
      <c r="M157" s="119"/>
    </row>
    <row r="158" spans="1:13">
      <c r="A158" s="511">
        <v>5</v>
      </c>
      <c r="B158" s="355" t="s">
        <v>159</v>
      </c>
      <c r="C158" s="550" t="s">
        <v>160</v>
      </c>
      <c r="H158" s="305"/>
      <c r="I158" s="30" t="str">
        <f>IF(ISBLANK(B158), "", VLOOKUP(B158,[1]LOT_1!$B$10:$M$2032,8, FALSE))</f>
        <v>m2</v>
      </c>
      <c r="J158" s="28">
        <v>5</v>
      </c>
      <c r="L158" s="30"/>
      <c r="M158" s="119" t="str">
        <f t="shared" ref="M158" si="32">IF(ISNUMBER(L158),J158*L158,"")</f>
        <v/>
      </c>
    </row>
    <row r="159" spans="1:13">
      <c r="A159" s="511"/>
      <c r="B159" s="355"/>
      <c r="C159" s="550"/>
      <c r="H159" s="305"/>
      <c r="I159" s="30"/>
      <c r="J159" s="28"/>
      <c r="K159" s="24"/>
      <c r="L159" s="30"/>
      <c r="M159" s="119"/>
    </row>
    <row r="160" spans="1:13">
      <c r="A160" s="511">
        <v>5</v>
      </c>
      <c r="B160" s="355" t="s">
        <v>163</v>
      </c>
      <c r="C160" s="530" t="s">
        <v>22</v>
      </c>
      <c r="H160" s="305"/>
      <c r="I160" s="30" t="str">
        <f>IF(ISBLANK(B160), "", VLOOKUP(B160,[1]LOT_1!$B$10:$M$2032,8, FALSE))</f>
        <v>H</v>
      </c>
      <c r="J160" s="28">
        <v>10</v>
      </c>
      <c r="L160" s="30"/>
      <c r="M160" s="119" t="str">
        <f t="shared" ref="M160" si="33">IF(ISNUMBER(L160),J160*L160,"")</f>
        <v/>
      </c>
    </row>
    <row r="161" spans="1:13" ht="15.75" thickBot="1">
      <c r="A161" s="537"/>
      <c r="B161" s="26"/>
      <c r="I161" s="30" t="str">
        <f>IF(ISBLANK(B161), "", VLOOKUP(B161,[1]LOT_2!$B$10:$M$1999,8, FALSE))</f>
        <v/>
      </c>
      <c r="J161" s="28"/>
      <c r="K161" s="24"/>
      <c r="L161" s="30" t="str">
        <f>IF(ISBLANK(B161), "", VLOOKUP(B161,[1]LOT_2!$B$10:$M$1999,11, FALSE))</f>
        <v/>
      </c>
      <c r="M161" s="119"/>
    </row>
    <row r="162" spans="1:13" ht="15.75" thickBot="1">
      <c r="A162" s="628" t="s">
        <v>23</v>
      </c>
      <c r="B162" s="629"/>
      <c r="C162" s="629"/>
      <c r="D162" s="629"/>
      <c r="E162" s="629"/>
      <c r="F162" s="629"/>
      <c r="G162" s="629"/>
      <c r="H162" s="629"/>
      <c r="I162" s="629"/>
      <c r="J162" s="630"/>
      <c r="K162" s="538"/>
      <c r="L162" s="631">
        <f>SUM(M16:M161)</f>
        <v>0</v>
      </c>
      <c r="M162" s="632"/>
    </row>
    <row r="163" spans="1:13">
      <c r="I163" s="37" t="str">
        <f>IF(ISBLANK(B163), "", VLOOKUP(B163,[1]LOT_2!$B$10:$M$1999,8, FALSE))</f>
        <v/>
      </c>
      <c r="J163" s="38"/>
      <c r="K163" s="38"/>
      <c r="L163" s="37" t="str">
        <f>IF(ISBLANK(B163), "", VLOOKUP(B163,[1]LOT_2!$B$10:$M$1999,11, FALSE))</f>
        <v/>
      </c>
      <c r="M163" s="39"/>
    </row>
  </sheetData>
  <mergeCells count="3">
    <mergeCell ref="L162:M162"/>
    <mergeCell ref="A13:M13"/>
    <mergeCell ref="A162:J162"/>
  </mergeCells>
  <pageMargins left="0.70000000000000007" right="0.70000000000000007" top="0.75" bottom="0.75" header="0.30000000000000004" footer="0.30000000000000004"/>
  <pageSetup paperSize="9" scale="57" fitToHeight="0" orientation="portrait" horizontalDpi="300" r:id="rId1"/>
  <rowBreaks count="2" manualBreakCount="2">
    <brk id="79" max="12" man="1"/>
    <brk id="156" max="12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ACC8D-2EBA-4C46-9661-7626E6A32971}">
  <dimension ref="A1:M31"/>
  <sheetViews>
    <sheetView view="pageBreakPreview" zoomScale="95" zoomScaleNormal="100" zoomScaleSheetLayoutView="95" workbookViewId="0">
      <selection activeCell="L22" sqref="L22:L30"/>
    </sheetView>
  </sheetViews>
  <sheetFormatPr baseColWidth="10" defaultRowHeight="15"/>
  <cols>
    <col min="1" max="1" width="11.42578125" customWidth="1"/>
    <col min="8" max="8" width="11.42578125" style="416"/>
    <col min="13" max="13" width="11.42578125" customWidth="1"/>
  </cols>
  <sheetData>
    <row r="1" spans="1:13" ht="15.75">
      <c r="A1" s="471" t="s">
        <v>0</v>
      </c>
      <c r="B1" s="472"/>
      <c r="C1" s="473"/>
      <c r="D1" s="473" t="s">
        <v>1</v>
      </c>
      <c r="E1" s="474"/>
      <c r="F1" s="472"/>
      <c r="G1" s="475"/>
      <c r="H1" s="476"/>
      <c r="I1" s="477"/>
      <c r="J1" s="477"/>
      <c r="K1" s="477"/>
      <c r="L1" s="477"/>
      <c r="M1" s="478"/>
    </row>
    <row r="2" spans="1:13" ht="15.75">
      <c r="A2" s="479" t="s">
        <v>2</v>
      </c>
      <c r="B2" s="480"/>
      <c r="C2" s="481"/>
      <c r="D2" s="481" t="s">
        <v>656</v>
      </c>
      <c r="E2" s="482"/>
      <c r="F2" s="480"/>
      <c r="G2" s="483"/>
      <c r="H2" s="484"/>
      <c r="I2" s="485"/>
      <c r="J2" s="485"/>
      <c r="K2" s="485"/>
      <c r="L2" s="485"/>
      <c r="M2" s="486"/>
    </row>
    <row r="3" spans="1:13" ht="15.75">
      <c r="A3" s="487" t="s">
        <v>3</v>
      </c>
      <c r="B3" s="5"/>
      <c r="C3" s="6"/>
      <c r="D3" s="6" t="s">
        <v>4</v>
      </c>
      <c r="E3" s="7"/>
      <c r="F3" s="5"/>
      <c r="G3" s="8"/>
      <c r="H3" s="408"/>
      <c r="I3" s="9"/>
      <c r="J3" s="9"/>
      <c r="K3" s="9"/>
      <c r="L3" s="9"/>
      <c r="M3" s="488"/>
    </row>
    <row r="4" spans="1:13" ht="15.75">
      <c r="A4" s="489"/>
      <c r="B4" s="1"/>
      <c r="C4" s="10"/>
      <c r="D4" s="11" t="s">
        <v>5</v>
      </c>
      <c r="E4" s="2"/>
      <c r="F4" s="1"/>
      <c r="G4" s="3"/>
      <c r="H4" s="407"/>
      <c r="I4" s="4"/>
      <c r="J4" s="4"/>
      <c r="K4" s="4"/>
      <c r="L4" s="4"/>
      <c r="M4" s="490"/>
    </row>
    <row r="5" spans="1:13" ht="15.75">
      <c r="A5" s="479" t="s">
        <v>6</v>
      </c>
      <c r="B5" s="480"/>
      <c r="C5" s="481"/>
      <c r="D5" s="491" t="s">
        <v>7</v>
      </c>
      <c r="E5" s="482"/>
      <c r="F5" s="480"/>
      <c r="G5" s="483"/>
      <c r="H5" s="484"/>
      <c r="I5" s="485"/>
      <c r="J5" s="485"/>
      <c r="K5" s="485"/>
      <c r="L5" s="485"/>
      <c r="M5" s="486"/>
    </row>
    <row r="6" spans="1:13" ht="15.75">
      <c r="A6" s="479"/>
      <c r="B6" s="480"/>
      <c r="C6" s="481"/>
      <c r="D6" s="491" t="s">
        <v>8</v>
      </c>
      <c r="E6" s="482"/>
      <c r="F6" s="480"/>
      <c r="G6" s="483"/>
      <c r="H6" s="484"/>
      <c r="I6" s="485"/>
      <c r="J6" s="485"/>
      <c r="K6" s="485"/>
      <c r="L6" s="485"/>
      <c r="M6" s="486"/>
    </row>
    <row r="7" spans="1:13" ht="15.75">
      <c r="A7" s="487"/>
      <c r="B7" s="5"/>
      <c r="C7" s="12"/>
      <c r="D7" s="491" t="s">
        <v>9</v>
      </c>
      <c r="E7" s="7"/>
      <c r="F7" s="5"/>
      <c r="G7" s="8"/>
      <c r="H7" s="408"/>
      <c r="I7" s="9"/>
      <c r="J7" s="9"/>
      <c r="K7" s="9"/>
      <c r="L7" s="9"/>
      <c r="M7" s="488"/>
    </row>
    <row r="8" spans="1:13" ht="15.75">
      <c r="A8" s="492" t="s">
        <v>10</v>
      </c>
      <c r="B8" s="1"/>
      <c r="C8" s="10"/>
      <c r="D8" s="10" t="s">
        <v>11</v>
      </c>
      <c r="E8" s="2"/>
      <c r="F8" s="1"/>
      <c r="G8" s="3"/>
      <c r="H8" s="407"/>
      <c r="I8" s="4"/>
      <c r="J8" s="4"/>
      <c r="K8" s="4"/>
      <c r="L8" s="4"/>
      <c r="M8" s="490"/>
    </row>
    <row r="9" spans="1:13" ht="15.75">
      <c r="A9" s="479"/>
      <c r="B9" s="480"/>
      <c r="C9" s="481"/>
      <c r="D9" s="481" t="s">
        <v>12</v>
      </c>
      <c r="E9" s="482"/>
      <c r="F9" s="480"/>
      <c r="G9" s="483"/>
      <c r="H9" s="484"/>
      <c r="I9" s="485"/>
      <c r="J9" s="485"/>
      <c r="K9" s="485"/>
      <c r="L9" s="485"/>
      <c r="M9" s="486"/>
    </row>
    <row r="10" spans="1:13" ht="15.75">
      <c r="A10" s="479"/>
      <c r="B10" s="480"/>
      <c r="C10" s="481"/>
      <c r="D10" s="481" t="s">
        <v>13</v>
      </c>
      <c r="E10" s="493"/>
      <c r="F10" s="480"/>
      <c r="G10" s="483"/>
      <c r="H10" s="484"/>
      <c r="I10" s="485"/>
      <c r="J10" s="485"/>
      <c r="K10" s="485"/>
      <c r="L10" s="485"/>
      <c r="M10" s="494"/>
    </row>
    <row r="11" spans="1:13" ht="15.75">
      <c r="A11" s="487"/>
      <c r="B11" s="5"/>
      <c r="C11" s="6"/>
      <c r="D11" s="6" t="s">
        <v>14</v>
      </c>
      <c r="E11" s="7"/>
      <c r="F11" s="5"/>
      <c r="G11" s="8"/>
      <c r="H11" s="408"/>
      <c r="I11" s="9"/>
      <c r="J11" s="9"/>
      <c r="K11" s="9"/>
      <c r="L11" s="9"/>
      <c r="M11" s="488"/>
    </row>
    <row r="12" spans="1:13" ht="15.75">
      <c r="A12" s="492"/>
      <c r="B12" s="1"/>
      <c r="C12" s="10"/>
      <c r="D12" s="10"/>
      <c r="E12" s="2"/>
      <c r="F12" s="1"/>
      <c r="G12" s="3"/>
      <c r="H12" s="407"/>
      <c r="I12" s="4"/>
      <c r="J12" s="4"/>
      <c r="K12" s="4"/>
      <c r="L12" s="4"/>
      <c r="M12" s="490"/>
    </row>
    <row r="13" spans="1:13" ht="34.5" customHeight="1">
      <c r="A13" s="625" t="s">
        <v>666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496"/>
      <c r="C14" s="80"/>
      <c r="D14" s="80"/>
      <c r="E14" s="81"/>
      <c r="F14" s="81"/>
      <c r="G14" s="81"/>
      <c r="H14" s="497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540" t="s">
        <v>16</v>
      </c>
      <c r="C15" s="14" t="s">
        <v>17</v>
      </c>
      <c r="D15" s="15"/>
      <c r="E15" s="15"/>
      <c r="F15" s="15"/>
      <c r="G15" s="15"/>
      <c r="H15" s="409"/>
      <c r="I15" s="17" t="s">
        <v>18</v>
      </c>
      <c r="J15" s="18" t="s">
        <v>19</v>
      </c>
      <c r="K15" s="18" t="s">
        <v>632</v>
      </c>
      <c r="L15" s="539" t="s">
        <v>633</v>
      </c>
      <c r="M15" s="542" t="s">
        <v>201</v>
      </c>
    </row>
    <row r="16" spans="1:13" ht="15.75" thickBot="1">
      <c r="A16" s="313"/>
      <c r="B16" s="501"/>
      <c r="C16" s="20"/>
      <c r="D16" s="268"/>
      <c r="E16" s="268"/>
      <c r="F16" s="268"/>
      <c r="G16" s="268"/>
      <c r="H16" s="410"/>
      <c r="I16" s="22"/>
      <c r="J16" s="23"/>
      <c r="K16" s="421"/>
      <c r="L16" s="25"/>
      <c r="M16" s="119"/>
    </row>
    <row r="17" spans="1:13" ht="15.75" thickBot="1">
      <c r="A17" s="502"/>
      <c r="C17" s="59" t="s">
        <v>37</v>
      </c>
      <c r="D17" s="63"/>
      <c r="E17" s="63"/>
      <c r="F17" s="63"/>
      <c r="G17" s="63"/>
      <c r="H17" s="411"/>
      <c r="I17" s="30" t="str">
        <f>IF(ISBLANK(B17), "", VLOOKUP(B17,[1]LOT_2!$B$10:$M$1999,8, FALSE))</f>
        <v/>
      </c>
      <c r="J17" s="28"/>
      <c r="K17" s="421"/>
      <c r="L17" s="30" t="str">
        <f>IF(ISBLANK(B17), "", VLOOKUP(B17,[1]LOT_2!$B$10:$M$1999,11, FALSE))</f>
        <v/>
      </c>
      <c r="M17" s="119"/>
    </row>
    <row r="18" spans="1:13">
      <c r="A18" s="348"/>
      <c r="B18" s="349"/>
      <c r="C18" s="354"/>
      <c r="I18" s="350"/>
      <c r="J18" s="351"/>
      <c r="K18" s="421"/>
      <c r="L18" s="352"/>
      <c r="M18" s="327" t="str">
        <f t="shared" ref="M18:M26" si="0">IF(ISNUMBER(J18), J18*L18, "")</f>
        <v/>
      </c>
    </row>
    <row r="19" spans="1:13">
      <c r="A19" s="319"/>
      <c r="B19" s="319"/>
      <c r="C19" s="319"/>
      <c r="I19" s="345"/>
      <c r="J19" s="346"/>
      <c r="K19" s="421"/>
      <c r="L19" s="347"/>
      <c r="M19" s="327" t="str">
        <f t="shared" si="0"/>
        <v/>
      </c>
    </row>
    <row r="20" spans="1:13">
      <c r="A20" s="348"/>
      <c r="B20" s="349"/>
      <c r="C20" s="503" t="s">
        <v>54</v>
      </c>
      <c r="D20" s="504"/>
      <c r="E20" s="504"/>
      <c r="F20" s="504"/>
      <c r="G20" s="504"/>
      <c r="H20" s="413"/>
      <c r="I20" s="350"/>
      <c r="J20" s="351"/>
      <c r="K20" s="421"/>
      <c r="L20" s="352"/>
      <c r="M20" s="327" t="str">
        <f t="shared" si="0"/>
        <v/>
      </c>
    </row>
    <row r="21" spans="1:13">
      <c r="A21" s="348"/>
      <c r="B21" s="349"/>
      <c r="C21" s="353"/>
      <c r="I21" s="350"/>
      <c r="J21" s="351"/>
      <c r="K21" s="422"/>
      <c r="L21" s="352"/>
      <c r="M21" s="327" t="str">
        <f t="shared" si="0"/>
        <v/>
      </c>
    </row>
    <row r="22" spans="1:13" s="104" customFormat="1">
      <c r="A22" s="511">
        <v>4</v>
      </c>
      <c r="B22" s="355" t="s">
        <v>553</v>
      </c>
      <c r="C22" s="512" t="s">
        <v>556</v>
      </c>
      <c r="D22" s="513"/>
      <c r="E22" s="513"/>
      <c r="F22" s="513"/>
      <c r="G22" s="513"/>
      <c r="H22" s="417"/>
      <c r="I22" s="356"/>
      <c r="J22" s="357"/>
      <c r="K22" s="422"/>
      <c r="L22" s="358"/>
      <c r="M22" s="327" t="str">
        <f t="shared" si="0"/>
        <v/>
      </c>
    </row>
    <row r="23" spans="1:13" s="104" customFormat="1">
      <c r="A23" s="511">
        <v>4</v>
      </c>
      <c r="B23" s="355" t="s">
        <v>608</v>
      </c>
      <c r="C23" s="514" t="s">
        <v>558</v>
      </c>
      <c r="D23" s="513"/>
      <c r="E23" s="513"/>
      <c r="F23" s="513"/>
      <c r="G23" s="513"/>
      <c r="H23" s="417"/>
      <c r="I23" s="356" t="s">
        <v>536</v>
      </c>
      <c r="J23" s="330">
        <v>1</v>
      </c>
      <c r="K23" s="422"/>
      <c r="L23" s="344"/>
      <c r="M23" s="327">
        <f t="shared" si="0"/>
        <v>0</v>
      </c>
    </row>
    <row r="24" spans="1:13" s="104" customFormat="1">
      <c r="A24" s="511"/>
      <c r="B24" s="355"/>
      <c r="C24" s="514"/>
      <c r="D24" s="513"/>
      <c r="E24" s="513"/>
      <c r="F24" s="513"/>
      <c r="G24" s="513"/>
      <c r="H24" s="417"/>
      <c r="I24" s="356"/>
      <c r="J24" s="357"/>
      <c r="K24" s="422"/>
      <c r="L24" s="358"/>
      <c r="M24" s="327" t="str">
        <f t="shared" si="0"/>
        <v/>
      </c>
    </row>
    <row r="25" spans="1:13" s="104" customFormat="1">
      <c r="A25" s="511">
        <v>4</v>
      </c>
      <c r="B25" s="355" t="s">
        <v>559</v>
      </c>
      <c r="C25" s="512" t="s">
        <v>508</v>
      </c>
      <c r="D25" s="513"/>
      <c r="E25" s="513"/>
      <c r="F25" s="513"/>
      <c r="G25" s="513"/>
      <c r="H25" s="417"/>
      <c r="I25" s="356"/>
      <c r="J25" s="357"/>
      <c r="K25" s="422"/>
      <c r="L25" s="358"/>
      <c r="M25" s="327" t="str">
        <f t="shared" si="0"/>
        <v/>
      </c>
    </row>
    <row r="26" spans="1:13" s="104" customFormat="1">
      <c r="A26" s="511">
        <v>4</v>
      </c>
      <c r="B26" s="355" t="s">
        <v>609</v>
      </c>
      <c r="C26" s="514" t="s">
        <v>561</v>
      </c>
      <c r="D26" s="513"/>
      <c r="E26" s="513"/>
      <c r="F26" s="513"/>
      <c r="G26" s="513"/>
      <c r="H26" s="417"/>
      <c r="I26" s="356" t="s">
        <v>536</v>
      </c>
      <c r="J26" s="357">
        <v>1</v>
      </c>
      <c r="K26" s="422"/>
      <c r="L26" s="359"/>
      <c r="M26" s="327">
        <f t="shared" si="0"/>
        <v>0</v>
      </c>
    </row>
    <row r="27" spans="1:13">
      <c r="A27" s="537"/>
      <c r="B27" s="26"/>
      <c r="C27" s="32"/>
      <c r="D27" s="146"/>
      <c r="E27" s="146"/>
      <c r="F27" s="146"/>
      <c r="G27" s="146"/>
      <c r="H27" s="412"/>
      <c r="I27" s="30"/>
      <c r="J27" s="28"/>
      <c r="K27" s="422"/>
      <c r="L27" s="30"/>
      <c r="M27" s="119"/>
    </row>
    <row r="28" spans="1:13">
      <c r="A28" s="348"/>
      <c r="B28" s="26"/>
      <c r="C28" s="543"/>
      <c r="D28" s="146"/>
      <c r="E28" s="146"/>
      <c r="F28" s="146"/>
      <c r="G28" s="146"/>
      <c r="H28" s="423"/>
      <c r="I28" s="30"/>
      <c r="J28" s="28"/>
      <c r="K28" s="422"/>
      <c r="L28" s="30"/>
      <c r="M28" s="119"/>
    </row>
    <row r="29" spans="1:13">
      <c r="A29" s="537"/>
      <c r="B29" s="26"/>
      <c r="C29" s="543"/>
      <c r="D29" s="146"/>
      <c r="E29" s="146"/>
      <c r="F29" s="146"/>
      <c r="G29" s="146"/>
      <c r="H29" s="423"/>
      <c r="I29" s="30"/>
      <c r="J29" s="28"/>
      <c r="K29" s="422"/>
      <c r="L29" s="30"/>
      <c r="M29" s="119"/>
    </row>
    <row r="30" spans="1:13" ht="15.75" thickBot="1">
      <c r="A30" s="537"/>
      <c r="B30" s="26"/>
      <c r="I30" s="30" t="str">
        <f>IF(ISBLANK(B30), "", VLOOKUP(B30,[1]LOT_2!$B$10:$M$1999,8, FALSE))</f>
        <v/>
      </c>
      <c r="J30" s="28"/>
      <c r="K30" s="422"/>
      <c r="L30" s="30"/>
      <c r="M30" s="119"/>
    </row>
    <row r="31" spans="1:13" ht="15.75" thickBot="1">
      <c r="A31" s="628" t="s">
        <v>23</v>
      </c>
      <c r="B31" s="629"/>
      <c r="C31" s="629"/>
      <c r="D31" s="629"/>
      <c r="E31" s="629"/>
      <c r="F31" s="629"/>
      <c r="G31" s="629"/>
      <c r="H31" s="629"/>
      <c r="I31" s="629"/>
      <c r="J31" s="630"/>
      <c r="K31" s="538"/>
      <c r="L31" s="631">
        <f>SUM(M18:M30)</f>
        <v>0</v>
      </c>
      <c r="M31" s="632"/>
    </row>
  </sheetData>
  <mergeCells count="3">
    <mergeCell ref="A13:M13"/>
    <mergeCell ref="L31:M31"/>
    <mergeCell ref="A31:J31"/>
  </mergeCells>
  <pageMargins left="0.70000000000000007" right="0.70000000000000007" top="0.75" bottom="0.75" header="0.30000000000000004" footer="0.30000000000000004"/>
  <pageSetup paperSize="9" scale="58" orientation="portrait" horizont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F7AA-523C-43EF-92A1-3902DBDD6BD8}">
  <dimension ref="A1:R207"/>
  <sheetViews>
    <sheetView view="pageBreakPreview" zoomScale="81" zoomScaleNormal="100" zoomScaleSheetLayoutView="81" workbookViewId="0">
      <selection activeCell="L21" sqref="L21:L204"/>
    </sheetView>
  </sheetViews>
  <sheetFormatPr baseColWidth="10" defaultRowHeight="15"/>
  <cols>
    <col min="1" max="1" width="11.42578125" customWidth="1"/>
    <col min="8" max="8" width="11.42578125" style="416"/>
    <col min="15" max="15" width="12.28515625" bestFit="1" customWidth="1"/>
  </cols>
  <sheetData>
    <row r="1" spans="1:13" ht="15.75">
      <c r="A1" s="471" t="s">
        <v>0</v>
      </c>
      <c r="B1" s="472"/>
      <c r="C1" s="473"/>
      <c r="D1" s="473" t="s">
        <v>1</v>
      </c>
      <c r="E1" s="474"/>
      <c r="F1" s="472"/>
      <c r="G1" s="475"/>
      <c r="H1" s="476"/>
      <c r="I1" s="477"/>
      <c r="J1" s="477"/>
      <c r="K1" s="477"/>
      <c r="L1" s="477"/>
      <c r="M1" s="478"/>
    </row>
    <row r="2" spans="1:13" ht="15.75">
      <c r="A2" s="479" t="s">
        <v>2</v>
      </c>
      <c r="B2" s="480"/>
      <c r="C2" s="481"/>
      <c r="D2" s="481" t="s">
        <v>656</v>
      </c>
      <c r="E2" s="482"/>
      <c r="F2" s="480"/>
      <c r="G2" s="483"/>
      <c r="H2" s="484"/>
      <c r="I2" s="485"/>
      <c r="J2" s="485"/>
      <c r="K2" s="485"/>
      <c r="L2" s="485"/>
      <c r="M2" s="486"/>
    </row>
    <row r="3" spans="1:13" ht="15.75">
      <c r="A3" s="487" t="s">
        <v>3</v>
      </c>
      <c r="B3" s="5"/>
      <c r="C3" s="6"/>
      <c r="D3" s="6" t="s">
        <v>4</v>
      </c>
      <c r="E3" s="7"/>
      <c r="F3" s="5"/>
      <c r="G3" s="8"/>
      <c r="H3" s="408"/>
      <c r="I3" s="9"/>
      <c r="J3" s="9"/>
      <c r="K3" s="9"/>
      <c r="L3" s="9"/>
      <c r="M3" s="488"/>
    </row>
    <row r="4" spans="1:13" ht="15.75">
      <c r="A4" s="489"/>
      <c r="B4" s="1"/>
      <c r="C4" s="10"/>
      <c r="D4" s="11" t="s">
        <v>5</v>
      </c>
      <c r="E4" s="2"/>
      <c r="F4" s="1"/>
      <c r="G4" s="3"/>
      <c r="H4" s="407"/>
      <c r="I4" s="4"/>
      <c r="J4" s="4"/>
      <c r="K4" s="4"/>
      <c r="L4" s="4"/>
      <c r="M4" s="490"/>
    </row>
    <row r="5" spans="1:13" ht="15.75">
      <c r="A5" s="479" t="s">
        <v>6</v>
      </c>
      <c r="B5" s="480"/>
      <c r="C5" s="481"/>
      <c r="D5" s="491" t="s">
        <v>7</v>
      </c>
      <c r="E5" s="482"/>
      <c r="F5" s="480"/>
      <c r="G5" s="483"/>
      <c r="H5" s="484"/>
      <c r="I5" s="485"/>
      <c r="J5" s="485"/>
      <c r="K5" s="485"/>
      <c r="L5" s="485"/>
      <c r="M5" s="486"/>
    </row>
    <row r="6" spans="1:13" ht="15.75">
      <c r="A6" s="479"/>
      <c r="B6" s="480"/>
      <c r="C6" s="481"/>
      <c r="D6" s="491" t="s">
        <v>8</v>
      </c>
      <c r="E6" s="482"/>
      <c r="F6" s="480"/>
      <c r="G6" s="483"/>
      <c r="H6" s="484"/>
      <c r="I6" s="485"/>
      <c r="J6" s="485"/>
      <c r="K6" s="485"/>
      <c r="L6" s="485"/>
      <c r="M6" s="486"/>
    </row>
    <row r="7" spans="1:13" ht="15.75">
      <c r="A7" s="487"/>
      <c r="B7" s="5"/>
      <c r="C7" s="12"/>
      <c r="D7" s="491" t="s">
        <v>9</v>
      </c>
      <c r="E7" s="7"/>
      <c r="F7" s="5"/>
      <c r="G7" s="8"/>
      <c r="H7" s="408"/>
      <c r="I7" s="9"/>
      <c r="J7" s="9"/>
      <c r="K7" s="9"/>
      <c r="L7" s="9"/>
      <c r="M7" s="488"/>
    </row>
    <row r="8" spans="1:13" ht="15.75">
      <c r="A8" s="492" t="s">
        <v>10</v>
      </c>
      <c r="B8" s="1"/>
      <c r="C8" s="10"/>
      <c r="D8" s="10" t="s">
        <v>11</v>
      </c>
      <c r="E8" s="2"/>
      <c r="F8" s="1"/>
      <c r="G8" s="3"/>
      <c r="H8" s="407"/>
      <c r="I8" s="4"/>
      <c r="J8" s="4"/>
      <c r="K8" s="4"/>
      <c r="L8" s="4"/>
      <c r="M8" s="490"/>
    </row>
    <row r="9" spans="1:13" ht="15.75">
      <c r="A9" s="479"/>
      <c r="B9" s="480"/>
      <c r="C9" s="481"/>
      <c r="D9" s="481" t="s">
        <v>12</v>
      </c>
      <c r="E9" s="482"/>
      <c r="F9" s="480"/>
      <c r="G9" s="483"/>
      <c r="H9" s="484"/>
      <c r="I9" s="485"/>
      <c r="J9" s="485"/>
      <c r="K9" s="485"/>
      <c r="L9" s="485"/>
      <c r="M9" s="486"/>
    </row>
    <row r="10" spans="1:13" ht="15.75">
      <c r="A10" s="479"/>
      <c r="B10" s="480"/>
      <c r="C10" s="481"/>
      <c r="D10" s="481" t="s">
        <v>13</v>
      </c>
      <c r="E10" s="493"/>
      <c r="F10" s="480"/>
      <c r="G10" s="483"/>
      <c r="H10" s="484"/>
      <c r="I10" s="485"/>
      <c r="J10" s="485"/>
      <c r="K10" s="485"/>
      <c r="L10" s="485"/>
      <c r="M10" s="494"/>
    </row>
    <row r="11" spans="1:13" ht="15.75">
      <c r="A11" s="487"/>
      <c r="B11" s="5"/>
      <c r="C11" s="6"/>
      <c r="D11" s="6" t="s">
        <v>14</v>
      </c>
      <c r="E11" s="7"/>
      <c r="F11" s="5"/>
      <c r="G11" s="8"/>
      <c r="H11" s="408"/>
      <c r="I11" s="9"/>
      <c r="J11" s="9"/>
      <c r="K11" s="9"/>
      <c r="L11" s="9"/>
      <c r="M11" s="488"/>
    </row>
    <row r="12" spans="1:13" ht="15.75">
      <c r="A12" s="492"/>
      <c r="B12" s="1"/>
      <c r="C12" s="10"/>
      <c r="D12" s="10"/>
      <c r="E12" s="2"/>
      <c r="F12" s="1"/>
      <c r="G12" s="3"/>
      <c r="H12" s="407"/>
      <c r="I12" s="4"/>
      <c r="J12" s="4"/>
      <c r="K12" s="4"/>
      <c r="L12" s="4"/>
      <c r="M12" s="490"/>
    </row>
    <row r="13" spans="1:13" ht="34.5" customHeight="1">
      <c r="A13" s="625" t="s">
        <v>664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7"/>
    </row>
    <row r="14" spans="1:13" ht="15.75" thickBot="1">
      <c r="A14" s="495"/>
      <c r="B14" s="496"/>
      <c r="C14" s="80"/>
      <c r="D14" s="80"/>
      <c r="E14" s="81"/>
      <c r="F14" s="81"/>
      <c r="G14" s="81"/>
      <c r="H14" s="497"/>
      <c r="I14" s="83"/>
      <c r="J14" s="83"/>
      <c r="K14" s="83"/>
      <c r="L14" s="498"/>
      <c r="M14" s="499"/>
    </row>
    <row r="15" spans="1:13" ht="30.75" thickBot="1">
      <c r="A15" s="541" t="s">
        <v>15</v>
      </c>
      <c r="B15" s="540" t="s">
        <v>16</v>
      </c>
      <c r="C15" s="14" t="s">
        <v>17</v>
      </c>
      <c r="D15" s="15"/>
      <c r="E15" s="15"/>
      <c r="F15" s="15"/>
      <c r="G15" s="15"/>
      <c r="H15" s="409"/>
      <c r="I15" s="17" t="s">
        <v>18</v>
      </c>
      <c r="J15" s="18" t="s">
        <v>19</v>
      </c>
      <c r="K15" s="500"/>
      <c r="L15" s="539" t="s">
        <v>20</v>
      </c>
      <c r="M15" s="542" t="s">
        <v>21</v>
      </c>
    </row>
    <row r="16" spans="1:13" ht="15.75" thickBot="1">
      <c r="A16" s="313"/>
      <c r="B16" s="501"/>
      <c r="C16" s="20"/>
      <c r="D16" s="268"/>
      <c r="E16" s="268"/>
      <c r="F16" s="268"/>
      <c r="G16" s="268"/>
      <c r="H16" s="410"/>
      <c r="I16" s="22"/>
      <c r="J16" s="23"/>
      <c r="K16" s="24"/>
      <c r="L16" s="25"/>
      <c r="M16" s="119"/>
    </row>
    <row r="17" spans="1:15" ht="15.75" thickBot="1">
      <c r="A17" s="502"/>
      <c r="C17" s="59" t="s">
        <v>37</v>
      </c>
      <c r="D17" s="63"/>
      <c r="E17" s="63"/>
      <c r="F17" s="63"/>
      <c r="G17" s="63"/>
      <c r="H17" s="411"/>
      <c r="I17" s="30" t="str">
        <f>IF(ISBLANK(B17), "", VLOOKUP(B17,[1]LOT_2!$B$10:$M$1999,8, FALSE))</f>
        <v/>
      </c>
      <c r="J17" s="28"/>
      <c r="K17" s="24"/>
      <c r="L17" s="30" t="str">
        <f>IF(ISBLANK(B17), "", VLOOKUP(B17,[1]LOT_2!$B$10:$M$1999,11, FALSE))</f>
        <v/>
      </c>
      <c r="M17" s="119"/>
    </row>
    <row r="18" spans="1:15">
      <c r="A18" s="313"/>
      <c r="B18" s="34"/>
      <c r="C18" s="62"/>
      <c r="D18" s="146"/>
      <c r="E18" s="146"/>
      <c r="F18" s="146"/>
      <c r="G18" s="146"/>
      <c r="H18" s="412"/>
      <c r="I18" s="30" t="str">
        <f>IF(ISBLANK(B18), "", VLOOKUP(B18,[1]LOT_2!$B$10:$M$1999,8, FALSE))</f>
        <v/>
      </c>
      <c r="J18" s="28"/>
      <c r="K18" s="24"/>
      <c r="L18" s="30" t="str">
        <f>IF(ISBLANK(B18), "", VLOOKUP(B18,[1]LOT_2!$B$10:$M$1999,11, FALSE))</f>
        <v/>
      </c>
      <c r="M18" s="119"/>
    </row>
    <row r="19" spans="1:15">
      <c r="A19" s="313"/>
      <c r="B19" s="314"/>
      <c r="C19" s="503" t="s">
        <v>44</v>
      </c>
      <c r="D19" s="504"/>
      <c r="E19" s="504"/>
      <c r="F19" s="504"/>
      <c r="G19" s="504"/>
      <c r="H19" s="413"/>
      <c r="I19" s="315"/>
      <c r="J19" s="316"/>
      <c r="K19" s="24"/>
      <c r="L19" s="317"/>
      <c r="M19" s="318"/>
    </row>
    <row r="20" spans="1:15">
      <c r="A20" s="313"/>
      <c r="B20" s="314"/>
      <c r="C20" s="319"/>
      <c r="H20" s="414"/>
      <c r="I20" s="315"/>
      <c r="J20" s="316"/>
      <c r="K20" s="24"/>
      <c r="L20" s="317"/>
      <c r="M20" s="318"/>
    </row>
    <row r="21" spans="1:15">
      <c r="A21" s="320">
        <v>1</v>
      </c>
      <c r="B21" s="355" t="s">
        <v>219</v>
      </c>
      <c r="C21" s="322" t="s">
        <v>222</v>
      </c>
      <c r="D21" s="323"/>
      <c r="E21" s="323"/>
      <c r="F21" s="323"/>
      <c r="G21" s="323"/>
      <c r="H21" s="505"/>
      <c r="I21" s="324"/>
      <c r="J21" s="330"/>
      <c r="K21" s="24"/>
      <c r="L21" s="326"/>
      <c r="M21" s="327"/>
    </row>
    <row r="22" spans="1:15">
      <c r="A22" s="320">
        <v>1</v>
      </c>
      <c r="B22" s="355" t="s">
        <v>641</v>
      </c>
      <c r="C22" s="328" t="s">
        <v>223</v>
      </c>
      <c r="D22" s="323"/>
      <c r="E22" s="323"/>
      <c r="F22" s="323"/>
      <c r="G22" s="323"/>
      <c r="H22" s="505"/>
      <c r="I22" s="324"/>
      <c r="J22" s="330"/>
      <c r="K22" s="24"/>
      <c r="L22" s="326"/>
      <c r="M22" s="327" t="str">
        <f>IF(ISNUMBER(J22), J22*L22, "")</f>
        <v/>
      </c>
    </row>
    <row r="23" spans="1:15">
      <c r="A23" s="320">
        <v>1</v>
      </c>
      <c r="B23" s="355" t="s">
        <v>642</v>
      </c>
      <c r="C23" s="329" t="s">
        <v>224</v>
      </c>
      <c r="D23" s="323"/>
      <c r="E23" s="323"/>
      <c r="F23" s="323"/>
      <c r="G23" s="323"/>
      <c r="H23" s="505"/>
      <c r="I23" s="324" t="s">
        <v>531</v>
      </c>
      <c r="J23" s="330">
        <v>3.5</v>
      </c>
      <c r="K23" s="24"/>
      <c r="L23" s="326"/>
      <c r="M23" s="327">
        <f t="shared" ref="M23:M111" si="0">IF(ISNUMBER(J23), J23*L23, "")</f>
        <v>0</v>
      </c>
      <c r="O23" s="331"/>
    </row>
    <row r="24" spans="1:15">
      <c r="A24" s="320">
        <v>1</v>
      </c>
      <c r="B24" s="355" t="s">
        <v>643</v>
      </c>
      <c r="C24" s="329" t="s">
        <v>225</v>
      </c>
      <c r="D24" s="323"/>
      <c r="E24" s="323"/>
      <c r="F24" s="323"/>
      <c r="G24" s="323"/>
      <c r="H24" s="505"/>
      <c r="I24" s="324" t="s">
        <v>532</v>
      </c>
      <c r="J24" s="330">
        <v>7</v>
      </c>
      <c r="K24" s="24"/>
      <c r="L24" s="326"/>
      <c r="M24" s="327">
        <f t="shared" si="0"/>
        <v>0</v>
      </c>
      <c r="N24" s="331"/>
    </row>
    <row r="25" spans="1:15">
      <c r="A25" s="320">
        <v>1</v>
      </c>
      <c r="B25" s="602" t="s">
        <v>647</v>
      </c>
      <c r="C25" s="332" t="s">
        <v>226</v>
      </c>
      <c r="D25" s="323"/>
      <c r="E25" s="323"/>
      <c r="F25" s="323"/>
      <c r="G25" s="323"/>
      <c r="H25" s="505"/>
      <c r="I25" s="333"/>
      <c r="J25" s="330"/>
      <c r="K25" s="24"/>
      <c r="L25" s="326"/>
      <c r="M25" s="327" t="str">
        <f t="shared" si="0"/>
        <v/>
      </c>
      <c r="N25" s="331"/>
    </row>
    <row r="26" spans="1:15">
      <c r="A26" s="320">
        <v>1</v>
      </c>
      <c r="B26" s="602" t="s">
        <v>648</v>
      </c>
      <c r="C26" s="329" t="s">
        <v>224</v>
      </c>
      <c r="D26" s="323"/>
      <c r="E26" s="323"/>
      <c r="F26" s="323"/>
      <c r="G26" s="323"/>
      <c r="H26" s="505"/>
      <c r="I26" s="333" t="s">
        <v>304</v>
      </c>
      <c r="J26" s="334">
        <v>21</v>
      </c>
      <c r="K26" s="24"/>
      <c r="L26" s="326"/>
      <c r="M26" s="327">
        <f t="shared" si="0"/>
        <v>0</v>
      </c>
      <c r="N26" s="331"/>
    </row>
    <row r="27" spans="1:15">
      <c r="A27" s="320">
        <v>1</v>
      </c>
      <c r="B27" s="602" t="s">
        <v>649</v>
      </c>
      <c r="C27" s="329" t="s">
        <v>225</v>
      </c>
      <c r="D27" s="323"/>
      <c r="E27" s="323"/>
      <c r="F27" s="323"/>
      <c r="G27" s="323"/>
      <c r="H27" s="505"/>
      <c r="I27" s="333" t="s">
        <v>532</v>
      </c>
      <c r="J27" s="330">
        <v>7</v>
      </c>
      <c r="K27" s="24"/>
      <c r="L27" s="326"/>
      <c r="M27" s="327">
        <f t="shared" si="0"/>
        <v>0</v>
      </c>
      <c r="N27" s="331"/>
    </row>
    <row r="28" spans="1:15">
      <c r="A28" s="320">
        <v>1</v>
      </c>
      <c r="B28" s="602" t="s">
        <v>650</v>
      </c>
      <c r="C28" s="329" t="s">
        <v>227</v>
      </c>
      <c r="D28" s="323"/>
      <c r="E28" s="323"/>
      <c r="F28" s="323"/>
      <c r="G28" s="323"/>
      <c r="H28" s="505"/>
      <c r="I28" s="333" t="s">
        <v>419</v>
      </c>
      <c r="J28" s="334">
        <v>2</v>
      </c>
      <c r="K28" s="24"/>
      <c r="L28" s="326"/>
      <c r="M28" s="327">
        <f t="shared" si="0"/>
        <v>0</v>
      </c>
      <c r="N28" s="331"/>
    </row>
    <row r="29" spans="1:15">
      <c r="A29" s="320"/>
      <c r="B29" s="321"/>
      <c r="C29" s="329"/>
      <c r="D29" s="323"/>
      <c r="E29" s="323"/>
      <c r="F29" s="323"/>
      <c r="G29" s="323"/>
      <c r="H29" s="505"/>
      <c r="I29" s="333"/>
      <c r="J29" s="330"/>
      <c r="K29" s="24"/>
      <c r="L29" s="326"/>
      <c r="M29" s="327" t="str">
        <f t="shared" si="0"/>
        <v/>
      </c>
    </row>
    <row r="30" spans="1:15">
      <c r="A30" s="320">
        <v>1</v>
      </c>
      <c r="B30" s="321" t="s">
        <v>221</v>
      </c>
      <c r="C30" s="322" t="s">
        <v>229</v>
      </c>
      <c r="D30" s="323"/>
      <c r="E30" s="323"/>
      <c r="F30" s="323"/>
      <c r="G30" s="323"/>
      <c r="H30" s="505"/>
      <c r="I30" s="324" t="s">
        <v>419</v>
      </c>
      <c r="J30" s="330">
        <v>2</v>
      </c>
      <c r="K30" s="24"/>
      <c r="L30" s="326"/>
      <c r="M30" s="327">
        <f t="shared" si="0"/>
        <v>0</v>
      </c>
      <c r="N30" s="331"/>
    </row>
    <row r="31" spans="1:15">
      <c r="A31" s="335"/>
      <c r="B31" s="336"/>
      <c r="C31" s="328"/>
      <c r="D31" s="323"/>
      <c r="E31" s="323"/>
      <c r="F31" s="323"/>
      <c r="G31" s="323"/>
      <c r="H31" s="414"/>
      <c r="I31" s="337"/>
      <c r="J31" s="338"/>
      <c r="K31" s="24"/>
      <c r="L31" s="339"/>
      <c r="M31" s="327" t="str">
        <f t="shared" si="0"/>
        <v/>
      </c>
    </row>
    <row r="32" spans="1:15" s="104" customFormat="1">
      <c r="A32" s="506">
        <v>1</v>
      </c>
      <c r="B32" s="355" t="s">
        <v>228</v>
      </c>
      <c r="C32" s="507" t="s">
        <v>231</v>
      </c>
      <c r="H32" s="508"/>
      <c r="I32" s="337"/>
      <c r="J32" s="338"/>
      <c r="K32" s="24"/>
      <c r="L32" s="339"/>
      <c r="M32" s="327" t="str">
        <f t="shared" si="0"/>
        <v/>
      </c>
    </row>
    <row r="33" spans="1:13" s="104" customFormat="1">
      <c r="A33" s="506">
        <v>1</v>
      </c>
      <c r="B33" s="355" t="s">
        <v>636</v>
      </c>
      <c r="C33" s="509" t="s">
        <v>233</v>
      </c>
      <c r="H33" s="508"/>
      <c r="I33" s="337"/>
      <c r="J33" s="338"/>
      <c r="K33" s="24"/>
      <c r="L33" s="339"/>
      <c r="M33" s="327" t="str">
        <f t="shared" si="0"/>
        <v/>
      </c>
    </row>
    <row r="34" spans="1:13" s="104" customFormat="1">
      <c r="A34" s="506">
        <v>1</v>
      </c>
      <c r="B34" s="355" t="s">
        <v>637</v>
      </c>
      <c r="C34" s="510" t="s">
        <v>235</v>
      </c>
      <c r="H34" s="508"/>
      <c r="I34" s="337" t="s">
        <v>531</v>
      </c>
      <c r="J34" s="397">
        <v>20</v>
      </c>
      <c r="K34" s="24"/>
      <c r="L34" s="339"/>
      <c r="M34" s="327">
        <f t="shared" si="0"/>
        <v>0</v>
      </c>
    </row>
    <row r="35" spans="1:13" s="104" customFormat="1">
      <c r="A35" s="506">
        <v>1</v>
      </c>
      <c r="B35" s="355" t="s">
        <v>638</v>
      </c>
      <c r="C35" s="510" t="s">
        <v>225</v>
      </c>
      <c r="H35" s="508"/>
      <c r="I35" s="337" t="s">
        <v>532</v>
      </c>
      <c r="J35" s="397">
        <v>7</v>
      </c>
      <c r="K35" s="24"/>
      <c r="L35" s="339"/>
      <c r="M35" s="327">
        <f t="shared" si="0"/>
        <v>0</v>
      </c>
    </row>
    <row r="36" spans="1:13" s="104" customFormat="1">
      <c r="A36" s="560"/>
      <c r="B36" s="340"/>
      <c r="C36" s="510"/>
      <c r="H36" s="508"/>
      <c r="I36" s="337"/>
      <c r="J36" s="397"/>
      <c r="K36" s="24"/>
      <c r="L36" s="339"/>
      <c r="M36" s="327" t="str">
        <f t="shared" si="0"/>
        <v/>
      </c>
    </row>
    <row r="37" spans="1:13">
      <c r="A37" s="320">
        <v>1</v>
      </c>
      <c r="B37" s="355" t="s">
        <v>237</v>
      </c>
      <c r="C37" s="341" t="s">
        <v>248</v>
      </c>
      <c r="D37" s="323"/>
      <c r="E37" s="323"/>
      <c r="F37" s="323"/>
      <c r="G37" s="323"/>
      <c r="H37" s="505"/>
      <c r="I37" s="324"/>
      <c r="J37" s="330"/>
      <c r="K37" s="24"/>
      <c r="L37" s="326"/>
      <c r="M37" s="327" t="str">
        <f t="shared" si="0"/>
        <v/>
      </c>
    </row>
    <row r="38" spans="1:13">
      <c r="A38" s="320">
        <v>1</v>
      </c>
      <c r="B38" s="355" t="s">
        <v>239</v>
      </c>
      <c r="C38" s="329" t="s">
        <v>224</v>
      </c>
      <c r="D38" s="323"/>
      <c r="E38" s="323"/>
      <c r="F38" s="323"/>
      <c r="G38" s="323"/>
      <c r="H38" s="505"/>
      <c r="I38" s="324" t="s">
        <v>419</v>
      </c>
      <c r="J38" s="330">
        <v>1</v>
      </c>
      <c r="K38" s="24"/>
      <c r="L38" s="326"/>
      <c r="M38" s="327">
        <f t="shared" si="0"/>
        <v>0</v>
      </c>
    </row>
    <row r="39" spans="1:13">
      <c r="A39" s="320">
        <v>1</v>
      </c>
      <c r="B39" s="355" t="s">
        <v>240</v>
      </c>
      <c r="C39" s="329" t="s">
        <v>225</v>
      </c>
      <c r="D39" s="323"/>
      <c r="E39" s="323"/>
      <c r="F39" s="323"/>
      <c r="G39" s="323"/>
      <c r="H39" s="505"/>
      <c r="I39" s="324" t="s">
        <v>532</v>
      </c>
      <c r="J39" s="397">
        <v>7</v>
      </c>
      <c r="K39" s="24"/>
      <c r="L39" s="326"/>
      <c r="M39" s="327">
        <f t="shared" si="0"/>
        <v>0</v>
      </c>
    </row>
    <row r="40" spans="1:13">
      <c r="A40" s="320"/>
      <c r="B40" s="321"/>
      <c r="C40" s="329"/>
      <c r="D40" s="323"/>
      <c r="E40" s="323"/>
      <c r="F40" s="323"/>
      <c r="G40" s="323"/>
      <c r="H40" s="505"/>
      <c r="I40" s="324"/>
      <c r="J40" s="330"/>
      <c r="K40" s="24"/>
      <c r="L40" s="326"/>
      <c r="M40" s="327" t="str">
        <f t="shared" si="0"/>
        <v/>
      </c>
    </row>
    <row r="41" spans="1:13">
      <c r="A41" s="320">
        <v>1</v>
      </c>
      <c r="B41" s="355" t="s">
        <v>203</v>
      </c>
      <c r="C41" s="342" t="s">
        <v>250</v>
      </c>
      <c r="D41" s="323"/>
      <c r="E41" s="323"/>
      <c r="F41" s="323"/>
      <c r="G41" s="323"/>
      <c r="H41" s="505"/>
      <c r="I41" s="324"/>
      <c r="J41" s="330"/>
      <c r="K41" s="24"/>
      <c r="L41" s="326"/>
      <c r="M41" s="327" t="str">
        <f t="shared" si="0"/>
        <v/>
      </c>
    </row>
    <row r="42" spans="1:13">
      <c r="A42" s="320">
        <v>1</v>
      </c>
      <c r="B42" s="355" t="s">
        <v>245</v>
      </c>
      <c r="C42" s="328" t="s">
        <v>252</v>
      </c>
      <c r="D42" s="323"/>
      <c r="E42" s="323"/>
      <c r="F42" s="323"/>
      <c r="G42" s="323"/>
      <c r="H42" s="505"/>
      <c r="I42" s="324"/>
      <c r="J42" s="330"/>
      <c r="K42" s="24"/>
      <c r="L42" s="326"/>
      <c r="M42" s="327" t="str">
        <f t="shared" si="0"/>
        <v/>
      </c>
    </row>
    <row r="43" spans="1:13">
      <c r="A43" s="320">
        <v>1</v>
      </c>
      <c r="B43" s="355" t="s">
        <v>246</v>
      </c>
      <c r="C43" s="329" t="s">
        <v>235</v>
      </c>
      <c r="D43" s="323"/>
      <c r="E43" s="323"/>
      <c r="F43" s="323"/>
      <c r="G43" s="323"/>
      <c r="H43" s="415" t="s">
        <v>576</v>
      </c>
      <c r="I43" s="324" t="s">
        <v>304</v>
      </c>
      <c r="J43" s="330">
        <v>10</v>
      </c>
      <c r="K43" s="24"/>
      <c r="L43" s="326"/>
      <c r="M43" s="327">
        <f t="shared" si="0"/>
        <v>0</v>
      </c>
    </row>
    <row r="44" spans="1:13">
      <c r="A44" s="320">
        <v>1</v>
      </c>
      <c r="B44" s="355" t="s">
        <v>247</v>
      </c>
      <c r="C44" s="329" t="s">
        <v>225</v>
      </c>
      <c r="D44" s="323"/>
      <c r="E44" s="323"/>
      <c r="F44" s="323"/>
      <c r="G44" s="323"/>
      <c r="H44" s="505"/>
      <c r="I44" s="324" t="s">
        <v>577</v>
      </c>
      <c r="J44" s="330">
        <v>7</v>
      </c>
      <c r="K44" s="24"/>
      <c r="L44" s="326"/>
      <c r="M44" s="327">
        <f t="shared" si="0"/>
        <v>0</v>
      </c>
    </row>
    <row r="45" spans="1:13">
      <c r="A45" s="335"/>
      <c r="B45" s="336"/>
      <c r="C45" s="328"/>
      <c r="D45" s="323"/>
      <c r="E45" s="323"/>
      <c r="F45" s="323"/>
      <c r="G45" s="323"/>
      <c r="H45" s="414"/>
      <c r="I45" s="337"/>
      <c r="J45" s="397"/>
      <c r="K45" s="24"/>
      <c r="L45" s="339"/>
      <c r="M45" s="327" t="str">
        <f t="shared" si="0"/>
        <v/>
      </c>
    </row>
    <row r="46" spans="1:13">
      <c r="A46" s="320"/>
      <c r="B46" s="321"/>
      <c r="C46" s="503" t="s">
        <v>45</v>
      </c>
      <c r="D46" s="504"/>
      <c r="E46" s="504"/>
      <c r="F46" s="504"/>
      <c r="G46" s="504"/>
      <c r="H46" s="413"/>
      <c r="I46" s="324"/>
      <c r="J46" s="325"/>
      <c r="K46" s="24"/>
      <c r="L46" s="326"/>
      <c r="M46" s="327" t="str">
        <f t="shared" si="0"/>
        <v/>
      </c>
    </row>
    <row r="47" spans="1:13">
      <c r="A47" s="320"/>
      <c r="B47" s="321"/>
      <c r="C47" s="329"/>
      <c r="D47" s="323"/>
      <c r="E47" s="323"/>
      <c r="F47" s="323"/>
      <c r="G47" s="323"/>
      <c r="H47" s="505"/>
      <c r="I47" s="324"/>
      <c r="J47" s="325"/>
      <c r="K47" s="24"/>
      <c r="L47" s="326"/>
      <c r="M47" s="327" t="str">
        <f t="shared" si="0"/>
        <v/>
      </c>
    </row>
    <row r="48" spans="1:13">
      <c r="A48" s="320">
        <v>2</v>
      </c>
      <c r="B48" s="321" t="s">
        <v>26</v>
      </c>
      <c r="C48" s="322" t="s">
        <v>46</v>
      </c>
      <c r="D48" s="323"/>
      <c r="E48" s="323"/>
      <c r="F48" s="323"/>
      <c r="G48" s="323"/>
      <c r="H48" s="505"/>
      <c r="I48" s="324"/>
      <c r="J48" s="325"/>
      <c r="K48" s="24"/>
      <c r="L48" s="326"/>
      <c r="M48" s="327" t="str">
        <f t="shared" si="0"/>
        <v/>
      </c>
    </row>
    <row r="49" spans="1:15">
      <c r="A49" s="320">
        <v>2</v>
      </c>
      <c r="B49" s="321" t="s">
        <v>27</v>
      </c>
      <c r="C49" s="328" t="s">
        <v>47</v>
      </c>
      <c r="D49" s="323"/>
      <c r="E49" s="323"/>
      <c r="F49" s="323"/>
      <c r="G49" s="323"/>
      <c r="H49" s="505"/>
      <c r="I49" s="343"/>
      <c r="J49" s="330"/>
      <c r="K49" s="24"/>
      <c r="L49" s="344"/>
      <c r="M49" s="327" t="str">
        <f t="shared" si="0"/>
        <v/>
      </c>
    </row>
    <row r="50" spans="1:15">
      <c r="A50" s="320">
        <v>2</v>
      </c>
      <c r="B50" s="321" t="s">
        <v>50</v>
      </c>
      <c r="C50" s="329" t="s">
        <v>606</v>
      </c>
      <c r="D50" s="323"/>
      <c r="E50" s="323"/>
      <c r="F50" s="323"/>
      <c r="G50" s="323"/>
      <c r="H50" s="505"/>
      <c r="I50" s="343" t="s">
        <v>531</v>
      </c>
      <c r="J50" s="330">
        <v>320</v>
      </c>
      <c r="K50" s="24"/>
      <c r="L50" s="344"/>
      <c r="M50" s="327">
        <f t="shared" si="0"/>
        <v>0</v>
      </c>
      <c r="O50" s="331"/>
    </row>
    <row r="51" spans="1:15">
      <c r="A51" s="319"/>
      <c r="B51" s="319"/>
      <c r="C51" s="319"/>
      <c r="I51" s="345"/>
      <c r="J51" s="346"/>
      <c r="K51" s="24"/>
      <c r="L51" s="347"/>
      <c r="M51" s="327" t="str">
        <f t="shared" si="0"/>
        <v/>
      </c>
    </row>
    <row r="52" spans="1:15">
      <c r="A52" s="348"/>
      <c r="B52" s="349"/>
      <c r="C52" s="503" t="s">
        <v>52</v>
      </c>
      <c r="D52" s="504"/>
      <c r="E52" s="504"/>
      <c r="F52" s="504"/>
      <c r="G52" s="504"/>
      <c r="H52" s="413"/>
      <c r="I52" s="350"/>
      <c r="J52" s="351"/>
      <c r="K52" s="24"/>
      <c r="L52" s="352"/>
      <c r="M52" s="327" t="str">
        <f t="shared" si="0"/>
        <v/>
      </c>
    </row>
    <row r="53" spans="1:15">
      <c r="A53" s="348"/>
      <c r="B53" s="349"/>
      <c r="C53" s="353"/>
      <c r="I53" s="350"/>
      <c r="J53" s="351"/>
      <c r="K53" s="24"/>
      <c r="L53" s="352"/>
      <c r="M53" s="327" t="str">
        <f t="shared" si="0"/>
        <v/>
      </c>
    </row>
    <row r="54" spans="1:15">
      <c r="A54" s="348"/>
      <c r="B54" s="349"/>
      <c r="C54" s="354" t="s">
        <v>53</v>
      </c>
      <c r="I54" s="350"/>
      <c r="J54" s="351"/>
      <c r="K54" s="24"/>
      <c r="L54" s="352"/>
      <c r="M54" s="327" t="str">
        <f t="shared" si="0"/>
        <v/>
      </c>
    </row>
    <row r="55" spans="1:15">
      <c r="A55" s="319"/>
      <c r="B55" s="319"/>
      <c r="C55" s="319"/>
      <c r="I55" s="345"/>
      <c r="J55" s="346"/>
      <c r="K55" s="24"/>
      <c r="L55" s="347"/>
      <c r="M55" s="327" t="str">
        <f t="shared" si="0"/>
        <v/>
      </c>
    </row>
    <row r="56" spans="1:15">
      <c r="A56" s="348"/>
      <c r="B56" s="349"/>
      <c r="C56" s="503" t="s">
        <v>54</v>
      </c>
      <c r="D56" s="504"/>
      <c r="E56" s="504"/>
      <c r="F56" s="504"/>
      <c r="G56" s="504"/>
      <c r="H56" s="413"/>
      <c r="I56" s="350"/>
      <c r="J56" s="351"/>
      <c r="K56" s="24"/>
      <c r="L56" s="352"/>
      <c r="M56" s="327" t="str">
        <f t="shared" si="0"/>
        <v/>
      </c>
    </row>
    <row r="57" spans="1:15">
      <c r="A57" s="348"/>
      <c r="B57" s="349"/>
      <c r="C57" s="353"/>
      <c r="I57" s="350"/>
      <c r="J57" s="351"/>
      <c r="K57" s="24"/>
      <c r="L57" s="352"/>
      <c r="M57" s="327" t="str">
        <f t="shared" si="0"/>
        <v/>
      </c>
    </row>
    <row r="58" spans="1:15" s="104" customFormat="1">
      <c r="A58" s="511">
        <v>4</v>
      </c>
      <c r="B58" s="355" t="s">
        <v>352</v>
      </c>
      <c r="C58" s="512" t="s">
        <v>533</v>
      </c>
      <c r="D58" s="513"/>
      <c r="E58" s="513"/>
      <c r="F58" s="513"/>
      <c r="G58" s="513"/>
      <c r="H58" s="417"/>
      <c r="I58" s="356"/>
      <c r="J58" s="357"/>
      <c r="K58" s="24"/>
      <c r="L58" s="358"/>
      <c r="M58" s="327" t="str">
        <f t="shared" si="0"/>
        <v/>
      </c>
    </row>
    <row r="59" spans="1:15" s="104" customFormat="1">
      <c r="A59" s="511"/>
      <c r="B59" s="355"/>
      <c r="C59" s="512"/>
      <c r="D59" s="513"/>
      <c r="E59" s="513"/>
      <c r="F59" s="513"/>
      <c r="G59" s="513"/>
      <c r="H59" s="417"/>
      <c r="I59" s="356"/>
      <c r="J59" s="357"/>
      <c r="K59" s="24"/>
      <c r="L59" s="358"/>
      <c r="M59" s="327" t="str">
        <f t="shared" si="0"/>
        <v/>
      </c>
    </row>
    <row r="60" spans="1:15" s="104" customFormat="1">
      <c r="A60" s="511">
        <v>4</v>
      </c>
      <c r="B60" s="355" t="s">
        <v>534</v>
      </c>
      <c r="C60" s="514" t="s">
        <v>535</v>
      </c>
      <c r="D60" s="513"/>
      <c r="E60" s="513"/>
      <c r="F60" s="513"/>
      <c r="G60" s="513"/>
      <c r="H60" s="417"/>
      <c r="I60" s="356" t="s">
        <v>419</v>
      </c>
      <c r="J60" s="357">
        <v>1</v>
      </c>
      <c r="K60" s="24"/>
      <c r="L60" s="359"/>
      <c r="M60" s="327">
        <f t="shared" si="0"/>
        <v>0</v>
      </c>
      <c r="O60" s="399"/>
    </row>
    <row r="61" spans="1:15" s="104" customFormat="1">
      <c r="A61" s="511">
        <v>4</v>
      </c>
      <c r="B61" s="355" t="s">
        <v>537</v>
      </c>
      <c r="C61" s="514" t="s">
        <v>538</v>
      </c>
      <c r="D61" s="513"/>
      <c r="E61" s="513"/>
      <c r="F61" s="513"/>
      <c r="G61" s="513"/>
      <c r="H61" s="417"/>
      <c r="I61" s="356" t="s">
        <v>531</v>
      </c>
      <c r="J61" s="398">
        <v>52</v>
      </c>
      <c r="K61" s="24"/>
      <c r="L61" s="358"/>
      <c r="M61" s="327">
        <f t="shared" si="0"/>
        <v>0</v>
      </c>
    </row>
    <row r="62" spans="1:15" s="104" customFormat="1">
      <c r="A62" s="511"/>
      <c r="B62" s="355"/>
      <c r="C62" s="514"/>
      <c r="D62" s="513"/>
      <c r="E62" s="513"/>
      <c r="F62" s="513"/>
      <c r="G62" s="513"/>
      <c r="H62" s="417"/>
      <c r="I62" s="356"/>
      <c r="J62" s="357"/>
      <c r="K62" s="24"/>
      <c r="L62" s="358"/>
      <c r="M62" s="327" t="str">
        <f t="shared" si="0"/>
        <v/>
      </c>
    </row>
    <row r="63" spans="1:15" s="104" customFormat="1">
      <c r="A63" s="511">
        <v>4</v>
      </c>
      <c r="B63" s="355" t="s">
        <v>539</v>
      </c>
      <c r="C63" s="512" t="s">
        <v>540</v>
      </c>
      <c r="D63" s="513"/>
      <c r="E63" s="513"/>
      <c r="F63" s="513"/>
      <c r="G63" s="513"/>
      <c r="H63" s="417"/>
      <c r="I63" s="356"/>
      <c r="J63" s="357"/>
      <c r="K63" s="24"/>
      <c r="L63" s="358"/>
      <c r="M63" s="327" t="str">
        <f t="shared" si="0"/>
        <v/>
      </c>
    </row>
    <row r="64" spans="1:15" s="104" customFormat="1">
      <c r="A64" s="511">
        <v>4</v>
      </c>
      <c r="B64" s="355" t="s">
        <v>578</v>
      </c>
      <c r="C64" s="514" t="s">
        <v>49</v>
      </c>
      <c r="D64" s="513"/>
      <c r="E64" s="513"/>
      <c r="F64" s="513"/>
      <c r="G64" s="513"/>
      <c r="H64" s="417"/>
      <c r="I64" s="356" t="s">
        <v>531</v>
      </c>
      <c r="J64" s="357">
        <v>18.5</v>
      </c>
      <c r="K64" s="24"/>
      <c r="L64" s="358"/>
      <c r="M64" s="327">
        <f t="shared" si="0"/>
        <v>0</v>
      </c>
    </row>
    <row r="65" spans="1:13" s="104" customFormat="1">
      <c r="A65" s="511"/>
      <c r="B65" s="355"/>
      <c r="C65" s="514"/>
      <c r="D65" s="513"/>
      <c r="E65" s="513"/>
      <c r="F65" s="513"/>
      <c r="G65" s="513"/>
      <c r="H65" s="417"/>
      <c r="I65" s="356"/>
      <c r="J65" s="357"/>
      <c r="K65" s="24"/>
      <c r="L65" s="358"/>
      <c r="M65" s="327" t="str">
        <f t="shared" si="0"/>
        <v/>
      </c>
    </row>
    <row r="66" spans="1:13" s="104" customFormat="1">
      <c r="A66" s="511">
        <v>4</v>
      </c>
      <c r="B66" s="355" t="s">
        <v>541</v>
      </c>
      <c r="C66" s="514" t="s">
        <v>473</v>
      </c>
      <c r="D66" s="513"/>
      <c r="E66" s="513"/>
      <c r="F66" s="513"/>
      <c r="G66" s="513"/>
      <c r="H66" s="417"/>
      <c r="I66" s="356" t="s">
        <v>419</v>
      </c>
      <c r="J66" s="357">
        <v>2</v>
      </c>
      <c r="K66" s="24"/>
      <c r="L66" s="358"/>
      <c r="M66" s="327">
        <f t="shared" si="0"/>
        <v>0</v>
      </c>
    </row>
    <row r="67" spans="1:13" s="104" customFormat="1">
      <c r="A67" s="511"/>
      <c r="B67" s="355"/>
      <c r="C67" s="514"/>
      <c r="D67" s="513"/>
      <c r="E67" s="513"/>
      <c r="F67" s="513"/>
      <c r="G67" s="513"/>
      <c r="H67" s="417"/>
      <c r="I67" s="356"/>
      <c r="J67" s="357"/>
      <c r="K67" s="24"/>
      <c r="L67" s="358"/>
      <c r="M67" s="327" t="str">
        <f t="shared" si="0"/>
        <v/>
      </c>
    </row>
    <row r="68" spans="1:13" s="104" customFormat="1">
      <c r="A68" s="511">
        <v>4</v>
      </c>
      <c r="B68" s="355" t="s">
        <v>542</v>
      </c>
      <c r="C68" s="512" t="s">
        <v>543</v>
      </c>
      <c r="D68" s="513"/>
      <c r="E68" s="513"/>
      <c r="F68" s="513"/>
      <c r="G68" s="513"/>
      <c r="H68" s="417"/>
      <c r="I68" s="356"/>
      <c r="J68" s="357"/>
      <c r="K68" s="24"/>
      <c r="L68" s="358"/>
      <c r="M68" s="327" t="str">
        <f t="shared" si="0"/>
        <v/>
      </c>
    </row>
    <row r="69" spans="1:13" s="104" customFormat="1">
      <c r="A69" s="511">
        <v>4</v>
      </c>
      <c r="B69" s="355" t="s">
        <v>544</v>
      </c>
      <c r="C69" s="514" t="s">
        <v>545</v>
      </c>
      <c r="D69" s="513"/>
      <c r="E69" s="513"/>
      <c r="F69" s="513"/>
      <c r="G69" s="513"/>
      <c r="H69" s="417"/>
      <c r="I69" s="356" t="s">
        <v>419</v>
      </c>
      <c r="J69" s="357">
        <v>2</v>
      </c>
      <c r="K69" s="24"/>
      <c r="L69" s="358"/>
      <c r="M69" s="327">
        <f t="shared" si="0"/>
        <v>0</v>
      </c>
    </row>
    <row r="70" spans="1:13" s="104" customFormat="1">
      <c r="A70" s="511">
        <v>4</v>
      </c>
      <c r="B70" s="355" t="s">
        <v>546</v>
      </c>
      <c r="C70" s="514" t="s">
        <v>547</v>
      </c>
      <c r="D70" s="513"/>
      <c r="E70" s="513"/>
      <c r="F70" s="513"/>
      <c r="G70" s="513"/>
      <c r="H70" s="417"/>
      <c r="I70" s="356" t="s">
        <v>419</v>
      </c>
      <c r="J70" s="357">
        <v>1</v>
      </c>
      <c r="K70" s="24"/>
      <c r="L70" s="358"/>
      <c r="M70" s="327">
        <f t="shared" si="0"/>
        <v>0</v>
      </c>
    </row>
    <row r="71" spans="1:13" s="104" customFormat="1">
      <c r="A71" s="511">
        <v>4</v>
      </c>
      <c r="B71" s="355" t="s">
        <v>548</v>
      </c>
      <c r="C71" s="514" t="s">
        <v>549</v>
      </c>
      <c r="D71" s="513"/>
      <c r="E71" s="513"/>
      <c r="F71" s="513"/>
      <c r="G71" s="513"/>
      <c r="H71" s="417"/>
      <c r="I71" s="356" t="s">
        <v>419</v>
      </c>
      <c r="J71" s="357">
        <v>1</v>
      </c>
      <c r="K71" s="24"/>
      <c r="L71" s="358"/>
      <c r="M71" s="327">
        <f t="shared" si="0"/>
        <v>0</v>
      </c>
    </row>
    <row r="72" spans="1:13" s="104" customFormat="1">
      <c r="A72" s="511"/>
      <c r="B72" s="355"/>
      <c r="C72" s="514"/>
      <c r="D72" s="513"/>
      <c r="E72" s="513"/>
      <c r="F72" s="513"/>
      <c r="G72" s="513"/>
      <c r="H72" s="417"/>
      <c r="I72" s="356"/>
      <c r="J72" s="357"/>
      <c r="K72" s="24"/>
      <c r="L72" s="358"/>
      <c r="M72" s="327" t="str">
        <f t="shared" si="0"/>
        <v/>
      </c>
    </row>
    <row r="73" spans="1:13" s="104" customFormat="1">
      <c r="A73" s="511">
        <v>4</v>
      </c>
      <c r="B73" s="355" t="s">
        <v>550</v>
      </c>
      <c r="C73" s="514" t="s">
        <v>551</v>
      </c>
      <c r="D73" s="513"/>
      <c r="E73" s="513"/>
      <c r="F73" s="513"/>
      <c r="G73" s="513"/>
      <c r="H73" s="417"/>
      <c r="I73" s="356" t="s">
        <v>304</v>
      </c>
      <c r="J73" s="398">
        <v>3.8</v>
      </c>
      <c r="K73" s="24"/>
      <c r="L73" s="359"/>
      <c r="M73" s="327">
        <f t="shared" si="0"/>
        <v>0</v>
      </c>
    </row>
    <row r="74" spans="1:13" s="104" customFormat="1">
      <c r="A74" s="511"/>
      <c r="B74" s="355"/>
      <c r="C74" s="514"/>
      <c r="D74" s="513"/>
      <c r="E74" s="513"/>
      <c r="F74" s="513"/>
      <c r="G74" s="513"/>
      <c r="H74" s="417"/>
      <c r="I74" s="356"/>
      <c r="J74" s="398"/>
      <c r="K74" s="24"/>
      <c r="L74" s="359"/>
      <c r="M74" s="327"/>
    </row>
    <row r="75" spans="1:13" s="104" customFormat="1">
      <c r="A75" s="511">
        <v>4</v>
      </c>
      <c r="B75" s="355" t="s">
        <v>552</v>
      </c>
      <c r="C75" s="514" t="s">
        <v>554</v>
      </c>
      <c r="D75" s="513"/>
      <c r="E75" s="513"/>
      <c r="F75" s="513"/>
      <c r="G75" s="513"/>
      <c r="H75" s="417"/>
      <c r="I75" s="356" t="s">
        <v>531</v>
      </c>
      <c r="J75" s="398">
        <v>52</v>
      </c>
      <c r="K75" s="24"/>
      <c r="L75" s="359"/>
      <c r="M75" s="327">
        <f t="shared" si="0"/>
        <v>0</v>
      </c>
    </row>
    <row r="76" spans="1:13" s="104" customFormat="1">
      <c r="A76" s="511"/>
      <c r="B76" s="355"/>
      <c r="C76" s="514"/>
      <c r="D76" s="513"/>
      <c r="E76" s="513"/>
      <c r="F76" s="513"/>
      <c r="G76" s="513"/>
      <c r="H76" s="417"/>
      <c r="I76" s="356"/>
      <c r="J76" s="357"/>
      <c r="K76" s="24"/>
      <c r="L76" s="358"/>
      <c r="M76" s="327" t="str">
        <f t="shared" si="0"/>
        <v/>
      </c>
    </row>
    <row r="77" spans="1:13" s="104" customFormat="1">
      <c r="A77" s="511">
        <v>4</v>
      </c>
      <c r="B77" s="355" t="s">
        <v>553</v>
      </c>
      <c r="C77" s="512" t="s">
        <v>556</v>
      </c>
      <c r="D77" s="513"/>
      <c r="E77" s="513"/>
      <c r="F77" s="513"/>
      <c r="G77" s="513"/>
      <c r="H77" s="417"/>
      <c r="I77" s="356"/>
      <c r="J77" s="357"/>
      <c r="K77" s="24"/>
      <c r="L77" s="358"/>
      <c r="M77" s="327" t="str">
        <f t="shared" si="0"/>
        <v/>
      </c>
    </row>
    <row r="78" spans="1:13" s="104" customFormat="1">
      <c r="A78" s="511">
        <v>4</v>
      </c>
      <c r="B78" s="355" t="s">
        <v>607</v>
      </c>
      <c r="C78" s="514" t="s">
        <v>557</v>
      </c>
      <c r="D78" s="513"/>
      <c r="E78" s="513"/>
      <c r="F78" s="513"/>
      <c r="G78" s="513"/>
      <c r="H78" s="415" t="s">
        <v>579</v>
      </c>
      <c r="I78" s="356" t="s">
        <v>531</v>
      </c>
      <c r="J78" s="330">
        <v>12</v>
      </c>
      <c r="K78" s="24"/>
      <c r="L78" s="344"/>
      <c r="M78" s="327">
        <f t="shared" si="0"/>
        <v>0</v>
      </c>
    </row>
    <row r="79" spans="1:13" s="104" customFormat="1">
      <c r="A79" s="511">
        <v>4</v>
      </c>
      <c r="B79" s="355" t="s">
        <v>555</v>
      </c>
      <c r="C79" s="514" t="s">
        <v>560</v>
      </c>
      <c r="D79" s="513"/>
      <c r="E79" s="513"/>
      <c r="F79" s="513"/>
      <c r="G79" s="513"/>
      <c r="H79" s="417"/>
      <c r="I79" s="356" t="s">
        <v>531</v>
      </c>
      <c r="J79" s="330">
        <v>11</v>
      </c>
      <c r="K79" s="24"/>
      <c r="L79" s="344"/>
      <c r="M79" s="327">
        <f t="shared" si="0"/>
        <v>0</v>
      </c>
    </row>
    <row r="80" spans="1:13" s="104" customFormat="1">
      <c r="A80" s="511"/>
      <c r="B80" s="355"/>
      <c r="C80" s="514"/>
      <c r="D80" s="513"/>
      <c r="E80" s="513"/>
      <c r="F80" s="513"/>
      <c r="G80" s="513"/>
      <c r="H80" s="417"/>
      <c r="I80" s="356"/>
      <c r="J80" s="357"/>
      <c r="K80" s="24"/>
      <c r="L80" s="358"/>
      <c r="M80" s="327" t="str">
        <f t="shared" si="0"/>
        <v/>
      </c>
    </row>
    <row r="81" spans="1:17" s="104" customFormat="1">
      <c r="A81" s="511">
        <v>4</v>
      </c>
      <c r="B81" s="355" t="s">
        <v>559</v>
      </c>
      <c r="C81" s="512" t="s">
        <v>508</v>
      </c>
      <c r="D81" s="513"/>
      <c r="E81" s="513"/>
      <c r="F81" s="513"/>
      <c r="G81" s="513"/>
      <c r="H81" s="417"/>
      <c r="I81" s="356"/>
      <c r="J81" s="357"/>
      <c r="K81" s="24"/>
      <c r="L81" s="358"/>
      <c r="M81" s="327" t="str">
        <f t="shared" si="0"/>
        <v/>
      </c>
    </row>
    <row r="82" spans="1:17" s="104" customFormat="1">
      <c r="A82" s="511">
        <v>4</v>
      </c>
      <c r="B82" s="355" t="s">
        <v>610</v>
      </c>
      <c r="C82" s="514" t="s">
        <v>562</v>
      </c>
      <c r="D82" s="513"/>
      <c r="E82" s="513"/>
      <c r="F82" s="513"/>
      <c r="G82" s="513"/>
      <c r="H82" s="417"/>
      <c r="I82" s="356" t="s">
        <v>419</v>
      </c>
      <c r="J82" s="357">
        <v>1</v>
      </c>
      <c r="K82" s="24"/>
      <c r="L82" s="358"/>
      <c r="M82" s="327">
        <f t="shared" si="0"/>
        <v>0</v>
      </c>
    </row>
    <row r="83" spans="1:17">
      <c r="A83" s="319"/>
      <c r="B83" s="319"/>
      <c r="C83" s="360"/>
      <c r="D83" s="331"/>
      <c r="E83" s="331"/>
      <c r="F83" s="331"/>
      <c r="G83" s="331"/>
      <c r="H83" s="415"/>
      <c r="I83" s="361"/>
      <c r="J83" s="362"/>
      <c r="K83" s="24"/>
      <c r="L83" s="347"/>
      <c r="M83" s="327" t="str">
        <f t="shared" si="0"/>
        <v/>
      </c>
    </row>
    <row r="84" spans="1:17">
      <c r="A84" s="348"/>
      <c r="B84" s="349"/>
      <c r="C84" s="503" t="s">
        <v>56</v>
      </c>
      <c r="D84" s="504"/>
      <c r="E84" s="504"/>
      <c r="F84" s="504"/>
      <c r="G84" s="504"/>
      <c r="H84" s="413"/>
      <c r="I84" s="350"/>
      <c r="J84" s="351"/>
      <c r="K84" s="24"/>
      <c r="L84" s="352"/>
      <c r="M84" s="327" t="str">
        <f t="shared" si="0"/>
        <v/>
      </c>
    </row>
    <row r="85" spans="1:17">
      <c r="A85" s="348"/>
      <c r="B85" s="349"/>
      <c r="C85" s="353"/>
      <c r="I85" s="350"/>
      <c r="J85" s="351"/>
      <c r="K85" s="24"/>
      <c r="L85" s="352"/>
      <c r="M85" s="327" t="str">
        <f t="shared" si="0"/>
        <v/>
      </c>
    </row>
    <row r="86" spans="1:17">
      <c r="A86" s="348">
        <v>5</v>
      </c>
      <c r="B86" s="349" t="s">
        <v>57</v>
      </c>
      <c r="C86" s="363" t="s">
        <v>58</v>
      </c>
      <c r="I86" s="350"/>
      <c r="J86" s="351"/>
      <c r="K86" s="24"/>
      <c r="L86" s="352"/>
      <c r="M86" s="327" t="str">
        <f t="shared" si="0"/>
        <v/>
      </c>
    </row>
    <row r="87" spans="1:17">
      <c r="A87" s="348">
        <v>5</v>
      </c>
      <c r="B87" s="349" t="s">
        <v>59</v>
      </c>
      <c r="C87" s="319" t="s">
        <v>60</v>
      </c>
      <c r="I87" s="350"/>
      <c r="J87" s="351"/>
      <c r="K87" s="24"/>
      <c r="L87" s="352"/>
      <c r="M87" s="327" t="str">
        <f t="shared" si="0"/>
        <v/>
      </c>
    </row>
    <row r="88" spans="1:17">
      <c r="A88" s="348">
        <v>5</v>
      </c>
      <c r="B88" s="349" t="s">
        <v>61</v>
      </c>
      <c r="C88" s="353" t="s">
        <v>24</v>
      </c>
      <c r="I88" s="350" t="s">
        <v>531</v>
      </c>
      <c r="J88" s="351">
        <v>83</v>
      </c>
      <c r="K88" s="24"/>
      <c r="L88" s="352"/>
      <c r="M88" s="327">
        <f t="shared" si="0"/>
        <v>0</v>
      </c>
    </row>
    <row r="89" spans="1:17">
      <c r="A89" s="348"/>
      <c r="B89" s="349"/>
      <c r="C89" s="353"/>
      <c r="I89" s="350"/>
      <c r="J89" s="351"/>
      <c r="K89" s="24"/>
      <c r="L89" s="352"/>
      <c r="M89" s="327" t="str">
        <f t="shared" si="0"/>
        <v/>
      </c>
    </row>
    <row r="90" spans="1:17">
      <c r="A90" s="348">
        <v>5</v>
      </c>
      <c r="B90" s="112" t="s">
        <v>64</v>
      </c>
      <c r="C90" t="s">
        <v>65</v>
      </c>
      <c r="H90" s="505"/>
      <c r="I90" s="345"/>
      <c r="J90" s="346"/>
      <c r="K90" s="24"/>
      <c r="L90" s="347"/>
      <c r="M90" s="327" t="str">
        <f t="shared" si="0"/>
        <v/>
      </c>
      <c r="N90" s="331"/>
    </row>
    <row r="91" spans="1:17">
      <c r="A91" s="348">
        <v>5</v>
      </c>
      <c r="B91" s="112" t="s">
        <v>66</v>
      </c>
      <c r="C91" s="515" t="s">
        <v>24</v>
      </c>
      <c r="I91" s="343" t="s">
        <v>531</v>
      </c>
      <c r="J91" s="330">
        <v>10</v>
      </c>
      <c r="K91" s="24"/>
      <c r="L91" s="344"/>
      <c r="M91" s="327">
        <f t="shared" si="0"/>
        <v>0</v>
      </c>
    </row>
    <row r="92" spans="1:17">
      <c r="A92" s="348"/>
      <c r="B92" s="349"/>
      <c r="C92" s="353"/>
      <c r="I92" s="343"/>
      <c r="J92" s="330"/>
      <c r="K92" s="24"/>
      <c r="L92" s="344"/>
      <c r="M92" s="327" t="str">
        <f t="shared" si="0"/>
        <v/>
      </c>
    </row>
    <row r="93" spans="1:17">
      <c r="A93" s="348">
        <v>5</v>
      </c>
      <c r="B93" s="349" t="s">
        <v>67</v>
      </c>
      <c r="C93" s="363" t="s">
        <v>68</v>
      </c>
      <c r="I93" s="350"/>
      <c r="J93" s="351"/>
      <c r="K93" s="24"/>
      <c r="L93" s="352"/>
      <c r="M93" s="327" t="str">
        <f t="shared" si="0"/>
        <v/>
      </c>
      <c r="O93" s="114"/>
      <c r="P93" s="115"/>
      <c r="Q93" s="116"/>
    </row>
    <row r="94" spans="1:17">
      <c r="A94" s="348">
        <v>5</v>
      </c>
      <c r="B94" s="349" t="s">
        <v>69</v>
      </c>
      <c r="C94" s="364" t="s">
        <v>70</v>
      </c>
      <c r="I94" s="365"/>
      <c r="J94" s="351"/>
      <c r="K94" s="24"/>
      <c r="L94" s="366"/>
      <c r="M94" s="327" t="str">
        <f t="shared" si="0"/>
        <v/>
      </c>
      <c r="O94" s="114"/>
      <c r="P94" s="115"/>
      <c r="Q94" s="116"/>
    </row>
    <row r="95" spans="1:17">
      <c r="A95" s="348">
        <v>5</v>
      </c>
      <c r="B95" s="349" t="s">
        <v>71</v>
      </c>
      <c r="C95" s="353" t="s">
        <v>24</v>
      </c>
      <c r="I95" s="365" t="s">
        <v>531</v>
      </c>
      <c r="J95" s="351">
        <v>80</v>
      </c>
      <c r="K95" s="24"/>
      <c r="L95" s="366"/>
      <c r="M95" s="327">
        <f t="shared" si="0"/>
        <v>0</v>
      </c>
    </row>
    <row r="96" spans="1:17">
      <c r="A96" s="348">
        <v>5</v>
      </c>
      <c r="B96" s="349" t="s">
        <v>72</v>
      </c>
      <c r="C96" s="353" t="s">
        <v>73</v>
      </c>
      <c r="I96" s="365" t="s">
        <v>531</v>
      </c>
      <c r="J96" s="351">
        <v>10</v>
      </c>
      <c r="K96" s="24"/>
      <c r="L96" s="366"/>
      <c r="M96" s="327">
        <f t="shared" si="0"/>
        <v>0</v>
      </c>
      <c r="N96" s="331"/>
    </row>
    <row r="97" spans="1:17">
      <c r="A97" s="511">
        <v>5</v>
      </c>
      <c r="B97" s="355" t="s">
        <v>563</v>
      </c>
      <c r="C97" s="516" t="s">
        <v>564</v>
      </c>
      <c r="D97" s="513"/>
      <c r="E97" s="513"/>
      <c r="F97" s="513"/>
      <c r="G97" s="513"/>
      <c r="H97" s="415" t="s">
        <v>580</v>
      </c>
      <c r="I97" s="356" t="s">
        <v>531</v>
      </c>
      <c r="J97" s="351">
        <v>15</v>
      </c>
      <c r="K97" s="24"/>
      <c r="L97" s="358"/>
      <c r="M97" s="327">
        <f t="shared" si="0"/>
        <v>0</v>
      </c>
      <c r="N97" s="331"/>
    </row>
    <row r="98" spans="1:17">
      <c r="A98" s="348"/>
      <c r="B98" s="349"/>
      <c r="C98" s="353"/>
      <c r="I98" s="365"/>
      <c r="J98" s="351"/>
      <c r="K98" s="24"/>
      <c r="L98" s="366"/>
      <c r="M98" s="327" t="str">
        <f t="shared" si="0"/>
        <v/>
      </c>
    </row>
    <row r="99" spans="1:17">
      <c r="A99" s="320">
        <v>5</v>
      </c>
      <c r="B99" s="367" t="s">
        <v>565</v>
      </c>
      <c r="C99" s="517" t="s">
        <v>566</v>
      </c>
      <c r="D99" s="331"/>
      <c r="E99" s="331"/>
      <c r="F99" s="518"/>
      <c r="G99" s="368"/>
      <c r="H99" s="418"/>
      <c r="I99" s="365" t="s">
        <v>531</v>
      </c>
      <c r="J99" s="369">
        <f>SUM(F100:F101)</f>
        <v>58</v>
      </c>
      <c r="K99" s="24"/>
      <c r="L99" s="366"/>
      <c r="M99" s="327">
        <f t="shared" si="0"/>
        <v>0</v>
      </c>
    </row>
    <row r="100" spans="1:17">
      <c r="A100" s="348"/>
      <c r="B100" s="370"/>
      <c r="C100" s="371"/>
      <c r="D100" s="419" t="s">
        <v>581</v>
      </c>
      <c r="E100" s="35" t="s">
        <v>25</v>
      </c>
      <c r="F100" s="36">
        <v>23</v>
      </c>
      <c r="G100" s="519"/>
      <c r="H100" s="418"/>
      <c r="I100" s="365"/>
      <c r="J100" s="369"/>
      <c r="K100" s="24"/>
      <c r="L100" s="366"/>
      <c r="M100" s="327" t="str">
        <f t="shared" si="0"/>
        <v/>
      </c>
    </row>
    <row r="101" spans="1:17">
      <c r="A101" s="348"/>
      <c r="B101" s="370"/>
      <c r="C101" s="371"/>
      <c r="D101" s="419" t="s">
        <v>582</v>
      </c>
      <c r="E101" s="35" t="s">
        <v>25</v>
      </c>
      <c r="F101" s="36">
        <v>35</v>
      </c>
      <c r="G101" s="519"/>
      <c r="H101" s="418"/>
      <c r="I101" s="365"/>
      <c r="J101" s="369"/>
      <c r="K101" s="24"/>
      <c r="L101" s="366"/>
      <c r="M101" s="327" t="str">
        <f t="shared" si="0"/>
        <v/>
      </c>
    </row>
    <row r="102" spans="1:17">
      <c r="A102" s="319"/>
      <c r="B102" s="319"/>
      <c r="C102" s="319"/>
      <c r="I102" s="365"/>
      <c r="J102" s="369"/>
      <c r="K102" s="24"/>
      <c r="L102" s="366"/>
      <c r="M102" s="327" t="str">
        <f t="shared" si="0"/>
        <v/>
      </c>
    </row>
    <row r="103" spans="1:17">
      <c r="A103" s="372">
        <v>5</v>
      </c>
      <c r="B103" s="373" t="s">
        <v>365</v>
      </c>
      <c r="C103" s="374" t="s">
        <v>567</v>
      </c>
      <c r="E103" s="520"/>
      <c r="F103" s="520"/>
      <c r="G103" s="375"/>
      <c r="H103" s="415" t="s">
        <v>583</v>
      </c>
      <c r="I103" s="365"/>
      <c r="J103" s="369"/>
      <c r="K103" s="24"/>
      <c r="L103" s="366"/>
      <c r="M103" s="327" t="str">
        <f t="shared" si="0"/>
        <v/>
      </c>
    </row>
    <row r="104" spans="1:17">
      <c r="A104" s="372">
        <v>5</v>
      </c>
      <c r="B104" s="373" t="s">
        <v>568</v>
      </c>
      <c r="C104" s="396" t="s">
        <v>569</v>
      </c>
      <c r="D104" s="521"/>
      <c r="F104" s="520"/>
      <c r="G104" s="375"/>
      <c r="H104" s="418"/>
      <c r="I104" s="365" t="s">
        <v>531</v>
      </c>
      <c r="J104" s="369">
        <f>J79*2</f>
        <v>22</v>
      </c>
      <c r="K104" s="24"/>
      <c r="L104" s="366"/>
      <c r="M104" s="327">
        <f t="shared" si="0"/>
        <v>0</v>
      </c>
    </row>
    <row r="105" spans="1:17">
      <c r="A105" s="372">
        <v>5</v>
      </c>
      <c r="B105" s="373" t="s">
        <v>570</v>
      </c>
      <c r="C105" s="396" t="s">
        <v>584</v>
      </c>
      <c r="D105" s="521"/>
      <c r="F105" s="520"/>
      <c r="G105" s="375"/>
      <c r="H105" s="415" t="s">
        <v>585</v>
      </c>
      <c r="I105" s="365" t="s">
        <v>531</v>
      </c>
      <c r="J105" s="369">
        <v>34</v>
      </c>
      <c r="K105" s="24"/>
      <c r="L105" s="366"/>
      <c r="M105" s="327">
        <f t="shared" si="0"/>
        <v>0</v>
      </c>
    </row>
    <row r="106" spans="1:17">
      <c r="A106" s="372">
        <v>5</v>
      </c>
      <c r="B106" s="373" t="s">
        <v>571</v>
      </c>
      <c r="C106" s="522" t="s">
        <v>586</v>
      </c>
      <c r="D106" s="521"/>
      <c r="F106" s="520"/>
      <c r="G106" s="375"/>
      <c r="H106" s="418"/>
      <c r="I106" s="365" t="s">
        <v>531</v>
      </c>
      <c r="J106" s="369">
        <v>90</v>
      </c>
      <c r="K106" s="24"/>
      <c r="L106" s="366"/>
      <c r="M106" s="327">
        <f t="shared" si="0"/>
        <v>0</v>
      </c>
      <c r="Q106" s="376"/>
    </row>
    <row r="107" spans="1:17">
      <c r="A107" s="377"/>
      <c r="B107" s="378"/>
      <c r="C107" s="379"/>
      <c r="D107" s="521"/>
      <c r="E107" s="520"/>
      <c r="F107" s="520"/>
      <c r="G107" s="375"/>
      <c r="H107" s="418"/>
      <c r="I107" s="365"/>
      <c r="J107" s="369"/>
      <c r="K107" s="24"/>
      <c r="L107" s="366"/>
      <c r="M107" s="327" t="str">
        <f t="shared" si="0"/>
        <v/>
      </c>
    </row>
    <row r="108" spans="1:17">
      <c r="A108" s="348">
        <v>5</v>
      </c>
      <c r="B108" s="349" t="s">
        <v>78</v>
      </c>
      <c r="C108" s="363" t="s">
        <v>79</v>
      </c>
      <c r="I108" s="365"/>
      <c r="J108" s="369"/>
      <c r="K108" s="24"/>
      <c r="L108" s="366"/>
      <c r="M108" s="327" t="str">
        <f t="shared" si="0"/>
        <v/>
      </c>
    </row>
    <row r="109" spans="1:17">
      <c r="A109" s="506">
        <v>5</v>
      </c>
      <c r="B109" s="355" t="s">
        <v>80</v>
      </c>
      <c r="C109" s="509" t="s">
        <v>81</v>
      </c>
      <c r="D109" s="104"/>
      <c r="E109" s="104"/>
      <c r="F109" s="104"/>
      <c r="G109" s="104"/>
      <c r="H109" s="415" t="s">
        <v>29</v>
      </c>
      <c r="I109" s="365" t="s">
        <v>419</v>
      </c>
      <c r="J109" s="369">
        <v>3</v>
      </c>
      <c r="K109" s="24"/>
      <c r="L109" s="366"/>
      <c r="M109" s="327">
        <f t="shared" si="0"/>
        <v>0</v>
      </c>
    </row>
    <row r="110" spans="1:17">
      <c r="A110" s="348">
        <v>5</v>
      </c>
      <c r="B110" s="349" t="s">
        <v>82</v>
      </c>
      <c r="C110" s="380" t="s">
        <v>587</v>
      </c>
      <c r="I110" s="365" t="s">
        <v>419</v>
      </c>
      <c r="J110" s="369">
        <v>3</v>
      </c>
      <c r="K110" s="24"/>
      <c r="L110" s="366"/>
      <c r="M110" s="327">
        <f t="shared" si="0"/>
        <v>0</v>
      </c>
    </row>
    <row r="111" spans="1:17">
      <c r="A111" s="348"/>
      <c r="B111" s="349"/>
      <c r="C111" s="353"/>
      <c r="I111" s="365"/>
      <c r="J111" s="369"/>
      <c r="K111" s="24"/>
      <c r="L111" s="366"/>
      <c r="M111" s="327" t="str">
        <f t="shared" si="0"/>
        <v/>
      </c>
    </row>
    <row r="112" spans="1:17">
      <c r="A112" s="320">
        <v>5</v>
      </c>
      <c r="B112" s="367" t="s">
        <v>85</v>
      </c>
      <c r="C112" s="322" t="s">
        <v>86</v>
      </c>
      <c r="I112" s="365"/>
      <c r="J112" s="369"/>
      <c r="K112" s="24"/>
      <c r="L112" s="366"/>
      <c r="M112" s="327" t="str">
        <f t="shared" ref="M112:M179" si="1">IF(ISNUMBER(J112), J112*L112, "")</f>
        <v/>
      </c>
    </row>
    <row r="113" spans="1:18">
      <c r="A113" s="320">
        <v>5</v>
      </c>
      <c r="B113" s="367" t="s">
        <v>87</v>
      </c>
      <c r="C113" s="341" t="s">
        <v>88</v>
      </c>
      <c r="I113" s="365" t="s">
        <v>531</v>
      </c>
      <c r="J113" s="369">
        <f>SUM(F114:F116)</f>
        <v>23</v>
      </c>
      <c r="K113" s="24"/>
      <c r="L113" s="366"/>
      <c r="M113" s="327">
        <f t="shared" si="1"/>
        <v>0</v>
      </c>
    </row>
    <row r="114" spans="1:18">
      <c r="A114" s="320"/>
      <c r="B114" s="381"/>
      <c r="C114" s="341"/>
      <c r="D114" s="419" t="s">
        <v>588</v>
      </c>
      <c r="E114" s="35" t="s">
        <v>25</v>
      </c>
      <c r="F114" s="36">
        <v>10</v>
      </c>
      <c r="G114" s="519"/>
      <c r="I114" s="365"/>
      <c r="J114" s="369"/>
      <c r="K114" s="24"/>
      <c r="L114" s="366"/>
      <c r="M114" s="327" t="str">
        <f t="shared" si="1"/>
        <v/>
      </c>
      <c r="N114" s="331"/>
    </row>
    <row r="115" spans="1:18">
      <c r="A115" s="320"/>
      <c r="B115" s="381"/>
      <c r="C115" s="341"/>
      <c r="D115" s="419" t="s">
        <v>589</v>
      </c>
      <c r="E115" s="35" t="s">
        <v>25</v>
      </c>
      <c r="F115" s="36">
        <v>10</v>
      </c>
      <c r="G115" s="519"/>
      <c r="I115" s="365"/>
      <c r="J115" s="369"/>
      <c r="K115" s="24"/>
      <c r="L115" s="366"/>
      <c r="M115" s="327" t="str">
        <f t="shared" si="1"/>
        <v/>
      </c>
      <c r="N115" s="331"/>
    </row>
    <row r="116" spans="1:18">
      <c r="A116" s="320"/>
      <c r="B116" s="381"/>
      <c r="C116" s="341"/>
      <c r="D116" s="419" t="s">
        <v>590</v>
      </c>
      <c r="E116" s="35" t="s">
        <v>25</v>
      </c>
      <c r="F116" s="36">
        <v>3</v>
      </c>
      <c r="G116" s="519"/>
      <c r="I116" s="365"/>
      <c r="J116" s="369"/>
      <c r="K116" s="24"/>
      <c r="L116" s="366"/>
      <c r="M116" s="327" t="str">
        <f t="shared" si="1"/>
        <v/>
      </c>
      <c r="N116" s="331"/>
      <c r="P116" s="419"/>
      <c r="Q116" s="115"/>
      <c r="R116" s="116"/>
    </row>
    <row r="117" spans="1:18">
      <c r="A117" s="372">
        <v>5</v>
      </c>
      <c r="B117" s="367" t="s">
        <v>514</v>
      </c>
      <c r="C117" s="341" t="s">
        <v>515</v>
      </c>
      <c r="D117" s="523"/>
      <c r="F117" s="524"/>
      <c r="G117" s="519"/>
      <c r="I117" s="324" t="s">
        <v>531</v>
      </c>
      <c r="J117" s="325">
        <f>SUM(F118:F119)</f>
        <v>56</v>
      </c>
      <c r="K117" s="24"/>
      <c r="L117" s="326"/>
      <c r="M117" s="327">
        <f t="shared" si="1"/>
        <v>0</v>
      </c>
      <c r="N117" s="331"/>
      <c r="P117" s="419"/>
      <c r="Q117" s="115"/>
      <c r="R117" s="116"/>
    </row>
    <row r="118" spans="1:18">
      <c r="A118" s="320"/>
      <c r="B118" s="381"/>
      <c r="C118" s="341"/>
      <c r="D118" s="419" t="s">
        <v>591</v>
      </c>
      <c r="E118" s="35" t="s">
        <v>25</v>
      </c>
      <c r="F118" s="36">
        <v>46</v>
      </c>
      <c r="G118" s="519"/>
      <c r="I118" s="324"/>
      <c r="J118" s="325"/>
      <c r="K118" s="24"/>
      <c r="L118" s="326"/>
      <c r="M118" s="327" t="str">
        <f t="shared" si="1"/>
        <v/>
      </c>
      <c r="N118" s="331"/>
    </row>
    <row r="119" spans="1:18">
      <c r="A119" s="320"/>
      <c r="B119" s="381"/>
      <c r="C119" s="341"/>
      <c r="D119" s="419" t="s">
        <v>592</v>
      </c>
      <c r="E119" s="35" t="s">
        <v>25</v>
      </c>
      <c r="F119" s="36">
        <v>10</v>
      </c>
      <c r="G119" s="519"/>
      <c r="I119" s="324"/>
      <c r="J119" s="325"/>
      <c r="K119" s="24"/>
      <c r="L119" s="326"/>
      <c r="M119" s="327"/>
      <c r="N119" s="331"/>
    </row>
    <row r="120" spans="1:18">
      <c r="A120" s="372">
        <v>5</v>
      </c>
      <c r="B120" s="367" t="s">
        <v>572</v>
      </c>
      <c r="C120" s="382" t="s">
        <v>573</v>
      </c>
      <c r="D120" s="525"/>
      <c r="E120" s="323"/>
      <c r="F120" s="323"/>
      <c r="G120" s="323"/>
      <c r="H120" s="505"/>
      <c r="I120" s="324" t="s">
        <v>531</v>
      </c>
      <c r="J120" s="325">
        <v>35</v>
      </c>
      <c r="K120" s="24"/>
      <c r="L120" s="326"/>
      <c r="M120" s="327">
        <f t="shared" si="1"/>
        <v>0</v>
      </c>
      <c r="N120" s="323"/>
      <c r="O120" s="323"/>
    </row>
    <row r="121" spans="1:18">
      <c r="A121" s="320"/>
      <c r="B121" s="381"/>
      <c r="C121" s="382"/>
      <c r="D121" s="323"/>
      <c r="E121" s="323"/>
      <c r="F121" s="323"/>
      <c r="G121" s="323"/>
      <c r="H121" s="505"/>
      <c r="I121" s="324"/>
      <c r="J121" s="325"/>
      <c r="K121" s="24"/>
      <c r="L121" s="326"/>
      <c r="M121" s="327" t="str">
        <f t="shared" si="1"/>
        <v/>
      </c>
      <c r="N121" s="323"/>
      <c r="O121" s="323"/>
    </row>
    <row r="122" spans="1:18">
      <c r="A122" s="320">
        <v>5</v>
      </c>
      <c r="B122" s="367" t="s">
        <v>89</v>
      </c>
      <c r="C122" s="322" t="s">
        <v>90</v>
      </c>
      <c r="D122" s="323"/>
      <c r="E122" s="323"/>
      <c r="F122" s="323"/>
      <c r="G122" s="323"/>
      <c r="H122" s="505"/>
      <c r="I122" s="324"/>
      <c r="J122" s="325"/>
      <c r="K122" s="24"/>
      <c r="L122" s="326"/>
      <c r="M122" s="327" t="str">
        <f t="shared" si="1"/>
        <v/>
      </c>
      <c r="N122" s="323"/>
      <c r="O122" s="323"/>
    </row>
    <row r="123" spans="1:18">
      <c r="A123" s="320">
        <v>5</v>
      </c>
      <c r="B123" s="321" t="s">
        <v>91</v>
      </c>
      <c r="C123" s="341" t="s">
        <v>92</v>
      </c>
      <c r="D123" s="323"/>
      <c r="E123" s="323"/>
      <c r="F123" s="323"/>
      <c r="G123" s="323"/>
      <c r="H123" s="415" t="s">
        <v>593</v>
      </c>
      <c r="I123" s="324" t="s">
        <v>531</v>
      </c>
      <c r="J123" s="325">
        <v>18</v>
      </c>
      <c r="K123" s="24"/>
      <c r="L123" s="326"/>
      <c r="M123" s="327">
        <f t="shared" si="1"/>
        <v>0</v>
      </c>
      <c r="N123" s="323"/>
      <c r="O123" s="323"/>
    </row>
    <row r="124" spans="1:18">
      <c r="A124" s="320"/>
      <c r="B124" s="381"/>
      <c r="C124" s="382"/>
      <c r="D124" s="323"/>
      <c r="E124" s="323"/>
      <c r="F124" s="323"/>
      <c r="G124" s="323"/>
      <c r="H124" s="505"/>
      <c r="I124" s="324"/>
      <c r="J124" s="325"/>
      <c r="K124" s="24"/>
      <c r="L124" s="326"/>
      <c r="M124" s="327" t="str">
        <f t="shared" si="1"/>
        <v/>
      </c>
      <c r="N124" s="323"/>
      <c r="O124" s="323"/>
    </row>
    <row r="125" spans="1:18">
      <c r="A125" s="320">
        <v>5</v>
      </c>
      <c r="B125" s="321" t="s">
        <v>93</v>
      </c>
      <c r="C125" s="322" t="s">
        <v>94</v>
      </c>
      <c r="D125" s="323"/>
      <c r="E125" s="323"/>
      <c r="F125" s="323"/>
      <c r="G125" s="323"/>
      <c r="H125" s="505"/>
      <c r="I125" s="324"/>
      <c r="J125" s="325"/>
      <c r="K125" s="24"/>
      <c r="L125" s="326"/>
      <c r="M125" s="327" t="str">
        <f t="shared" si="1"/>
        <v/>
      </c>
      <c r="N125" s="323"/>
      <c r="O125" s="323"/>
      <c r="Q125" s="383"/>
    </row>
    <row r="126" spans="1:18">
      <c r="A126" s="320">
        <v>5</v>
      </c>
      <c r="B126" s="321" t="s">
        <v>519</v>
      </c>
      <c r="C126" s="341" t="s">
        <v>520</v>
      </c>
      <c r="D126" s="323"/>
      <c r="E126" s="323"/>
      <c r="F126" s="323"/>
      <c r="G126" s="323"/>
      <c r="H126" s="505"/>
      <c r="I126" s="324" t="s">
        <v>419</v>
      </c>
      <c r="J126" s="325">
        <v>6</v>
      </c>
      <c r="K126" s="24"/>
      <c r="L126" s="326"/>
      <c r="M126" s="327">
        <f t="shared" si="1"/>
        <v>0</v>
      </c>
      <c r="N126" s="323"/>
      <c r="O126" s="323"/>
      <c r="Q126" s="383"/>
    </row>
    <row r="127" spans="1:18">
      <c r="A127" s="320"/>
      <c r="B127" s="321"/>
      <c r="C127" s="322"/>
      <c r="D127" s="323"/>
      <c r="E127" s="323"/>
      <c r="F127" s="323"/>
      <c r="G127" s="323"/>
      <c r="H127" s="505"/>
      <c r="I127" s="324"/>
      <c r="J127" s="325"/>
      <c r="K127" s="24"/>
      <c r="L127" s="326"/>
      <c r="M127" s="327" t="str">
        <f t="shared" si="1"/>
        <v/>
      </c>
      <c r="N127" s="323"/>
      <c r="O127" s="323"/>
      <c r="Q127" s="383"/>
    </row>
    <row r="128" spans="1:18">
      <c r="A128" s="320">
        <v>5</v>
      </c>
      <c r="B128" s="321" t="s">
        <v>195</v>
      </c>
      <c r="C128" s="341" t="s">
        <v>96</v>
      </c>
      <c r="D128" s="323"/>
      <c r="E128" s="323"/>
      <c r="F128" s="323"/>
      <c r="G128" s="323"/>
      <c r="H128" s="505"/>
      <c r="I128" s="324"/>
      <c r="J128" s="325"/>
      <c r="K128" s="24"/>
      <c r="L128" s="326"/>
      <c r="M128" s="327" t="str">
        <f t="shared" si="1"/>
        <v/>
      </c>
      <c r="N128" s="323"/>
      <c r="O128" s="323"/>
    </row>
    <row r="129" spans="1:15">
      <c r="A129" s="320">
        <v>5</v>
      </c>
      <c r="B129" s="321" t="s">
        <v>196</v>
      </c>
      <c r="C129" s="384" t="s">
        <v>98</v>
      </c>
      <c r="D129" s="323"/>
      <c r="E129" s="323"/>
      <c r="F129" s="323"/>
      <c r="G129" s="323"/>
      <c r="H129" s="415"/>
      <c r="I129" s="324" t="s">
        <v>419</v>
      </c>
      <c r="J129" s="325">
        <v>2</v>
      </c>
      <c r="K129" s="24"/>
      <c r="L129" s="326"/>
      <c r="M129" s="327">
        <f t="shared" si="1"/>
        <v>0</v>
      </c>
      <c r="N129" s="323"/>
      <c r="O129" s="323"/>
    </row>
    <row r="130" spans="1:15">
      <c r="A130" s="320">
        <v>5</v>
      </c>
      <c r="B130" s="321" t="s">
        <v>197</v>
      </c>
      <c r="C130" s="384" t="s">
        <v>100</v>
      </c>
      <c r="D130" s="323"/>
      <c r="E130" s="323"/>
      <c r="F130" s="323"/>
      <c r="G130" s="323"/>
      <c r="H130" s="505"/>
      <c r="I130" s="324" t="s">
        <v>419</v>
      </c>
      <c r="J130" s="325">
        <v>3</v>
      </c>
      <c r="K130" s="24"/>
      <c r="L130" s="326"/>
      <c r="M130" s="327">
        <f t="shared" si="1"/>
        <v>0</v>
      </c>
      <c r="N130" s="323"/>
      <c r="O130" s="323"/>
    </row>
    <row r="131" spans="1:15">
      <c r="A131" s="320"/>
      <c r="B131" s="321"/>
      <c r="C131" s="384"/>
      <c r="D131" s="323"/>
      <c r="E131" s="323"/>
      <c r="F131" s="323"/>
      <c r="G131" s="323"/>
      <c r="H131" s="505"/>
      <c r="I131" s="324"/>
      <c r="J131" s="325"/>
      <c r="K131" s="24"/>
      <c r="L131" s="326"/>
      <c r="M131" s="327"/>
      <c r="N131" s="323"/>
      <c r="O131" s="323"/>
    </row>
    <row r="132" spans="1:15">
      <c r="A132" s="511">
        <v>5</v>
      </c>
      <c r="B132" s="355" t="s">
        <v>95</v>
      </c>
      <c r="C132" s="526" t="s">
        <v>175</v>
      </c>
      <c r="D132" s="323"/>
      <c r="E132" s="323"/>
      <c r="F132" s="323"/>
      <c r="G132" s="323"/>
      <c r="H132" s="505"/>
      <c r="I132" s="324"/>
      <c r="J132" s="325"/>
      <c r="K132" s="24"/>
      <c r="L132" s="326"/>
      <c r="M132" s="327"/>
      <c r="N132" s="323"/>
      <c r="O132" s="323"/>
    </row>
    <row r="133" spans="1:15">
      <c r="A133" s="511">
        <v>5</v>
      </c>
      <c r="B133" s="355" t="s">
        <v>99</v>
      </c>
      <c r="C133" s="527" t="s">
        <v>98</v>
      </c>
      <c r="D133" s="323"/>
      <c r="E133" s="323"/>
      <c r="F133" s="323"/>
      <c r="G133" s="323"/>
      <c r="H133" s="505"/>
      <c r="I133" s="324" t="s">
        <v>419</v>
      </c>
      <c r="J133" s="325">
        <v>3</v>
      </c>
      <c r="K133" s="24"/>
      <c r="L133" s="326"/>
      <c r="M133" s="327"/>
      <c r="N133" s="323"/>
      <c r="O133" s="323"/>
    </row>
    <row r="134" spans="1:15">
      <c r="A134" s="320"/>
      <c r="B134" s="321"/>
      <c r="C134" s="396"/>
      <c r="D134" s="323"/>
      <c r="E134" s="323"/>
      <c r="F134" s="323"/>
      <c r="G134" s="323"/>
      <c r="H134" s="505"/>
      <c r="I134" s="324"/>
      <c r="J134" s="325"/>
      <c r="K134" s="24"/>
      <c r="L134" s="326"/>
      <c r="M134" s="327"/>
      <c r="N134" s="323"/>
      <c r="O134" s="323"/>
    </row>
    <row r="135" spans="1:15">
      <c r="A135" s="511">
        <v>5</v>
      </c>
      <c r="B135" s="355" t="s">
        <v>174</v>
      </c>
      <c r="C135" s="526" t="s">
        <v>102</v>
      </c>
      <c r="D135" s="323"/>
      <c r="E135" s="323"/>
      <c r="F135" s="323"/>
      <c r="G135" s="323"/>
      <c r="H135" s="505"/>
      <c r="I135" s="324"/>
      <c r="J135" s="325"/>
      <c r="K135" s="24"/>
      <c r="L135" s="326"/>
      <c r="M135" s="327"/>
      <c r="N135" s="323"/>
      <c r="O135" s="323"/>
    </row>
    <row r="136" spans="1:15">
      <c r="A136" s="511">
        <v>5</v>
      </c>
      <c r="B136" s="355" t="s">
        <v>521</v>
      </c>
      <c r="C136" s="527" t="s">
        <v>100</v>
      </c>
      <c r="D136" s="323"/>
      <c r="E136" s="323"/>
      <c r="F136" s="323"/>
      <c r="G136" s="323"/>
      <c r="H136" s="505"/>
      <c r="I136" s="324" t="s">
        <v>419</v>
      </c>
      <c r="J136" s="325">
        <v>1</v>
      </c>
      <c r="K136" s="24"/>
      <c r="L136" s="326"/>
      <c r="M136" s="327">
        <f t="shared" si="1"/>
        <v>0</v>
      </c>
      <c r="N136" s="323"/>
      <c r="O136" s="323"/>
    </row>
    <row r="137" spans="1:15">
      <c r="A137" s="320"/>
      <c r="B137" s="321"/>
      <c r="C137" s="384"/>
      <c r="D137" s="323"/>
      <c r="E137" s="323"/>
      <c r="F137" s="323"/>
      <c r="G137" s="323"/>
      <c r="H137" s="505"/>
      <c r="I137" s="324"/>
      <c r="J137" s="325"/>
      <c r="K137" s="24"/>
      <c r="L137" s="326"/>
      <c r="M137" s="327" t="str">
        <f t="shared" si="1"/>
        <v/>
      </c>
      <c r="N137" s="323"/>
      <c r="O137" s="323"/>
    </row>
    <row r="138" spans="1:15">
      <c r="A138" s="511">
        <v>5</v>
      </c>
      <c r="B138" s="355" t="s">
        <v>101</v>
      </c>
      <c r="C138" s="528" t="s">
        <v>105</v>
      </c>
      <c r="D138" s="323"/>
      <c r="E138" s="323"/>
      <c r="F138" s="323"/>
      <c r="G138" s="323"/>
      <c r="H138" s="505"/>
      <c r="I138" s="324"/>
      <c r="J138" s="325"/>
      <c r="K138" s="24"/>
      <c r="L138" s="326"/>
      <c r="M138" s="327" t="str">
        <f t="shared" si="1"/>
        <v/>
      </c>
      <c r="N138" s="323"/>
      <c r="O138" s="323"/>
    </row>
    <row r="139" spans="1:15">
      <c r="A139" s="600">
        <v>5</v>
      </c>
      <c r="B139" s="355" t="s">
        <v>651</v>
      </c>
      <c r="C139" s="603" t="s">
        <v>98</v>
      </c>
      <c r="D139" s="323"/>
      <c r="E139" s="323"/>
      <c r="F139" s="323"/>
      <c r="G139" s="323"/>
      <c r="H139" s="419" t="s">
        <v>29</v>
      </c>
      <c r="I139" s="324" t="s">
        <v>419</v>
      </c>
      <c r="J139" s="325"/>
      <c r="K139" s="24"/>
      <c r="L139" s="326"/>
      <c r="M139" s="327" t="str">
        <f t="shared" ref="M139" si="2">IF(ISNUMBER(J139), J139*L139, "")</f>
        <v/>
      </c>
      <c r="N139" s="323"/>
      <c r="O139" s="323"/>
    </row>
    <row r="140" spans="1:15">
      <c r="A140" s="511">
        <v>5</v>
      </c>
      <c r="B140" s="355" t="s">
        <v>604</v>
      </c>
      <c r="C140" s="529" t="s">
        <v>605</v>
      </c>
      <c r="D140" s="323"/>
      <c r="E140" s="323"/>
      <c r="F140" s="323"/>
      <c r="G140" s="323"/>
      <c r="H140" s="505"/>
      <c r="I140" s="324" t="s">
        <v>419</v>
      </c>
      <c r="J140" s="325">
        <v>1</v>
      </c>
      <c r="K140" s="24"/>
      <c r="L140" s="326"/>
      <c r="M140" s="327">
        <f t="shared" si="1"/>
        <v>0</v>
      </c>
      <c r="N140" s="323"/>
      <c r="O140" s="323"/>
    </row>
    <row r="141" spans="1:15">
      <c r="A141" s="511">
        <v>5</v>
      </c>
      <c r="B141" s="355"/>
      <c r="C141" s="396"/>
      <c r="D141" s="323"/>
      <c r="E141" s="323"/>
      <c r="F141" s="323"/>
      <c r="G141" s="323"/>
      <c r="H141" s="505"/>
      <c r="I141" s="324"/>
      <c r="J141" s="325"/>
      <c r="K141" s="24"/>
      <c r="L141" s="326"/>
      <c r="M141" s="327" t="str">
        <f t="shared" si="1"/>
        <v/>
      </c>
      <c r="N141" s="323"/>
      <c r="O141" s="323"/>
    </row>
    <row r="142" spans="1:15">
      <c r="A142" s="511">
        <v>5</v>
      </c>
      <c r="B142" s="355" t="s">
        <v>104</v>
      </c>
      <c r="C142" s="530" t="s">
        <v>616</v>
      </c>
      <c r="D142" s="323"/>
      <c r="E142" s="323"/>
      <c r="F142" s="323"/>
      <c r="G142" s="323"/>
      <c r="H142" s="505"/>
      <c r="I142" s="324" t="s">
        <v>419</v>
      </c>
      <c r="J142" s="325">
        <v>2</v>
      </c>
      <c r="K142" s="24"/>
      <c r="L142" s="326"/>
      <c r="M142" s="327">
        <f t="shared" si="1"/>
        <v>0</v>
      </c>
      <c r="N142" s="323"/>
      <c r="O142" s="323"/>
    </row>
    <row r="143" spans="1:15">
      <c r="A143" s="511">
        <v>5</v>
      </c>
      <c r="B143" s="355"/>
      <c r="C143" s="396"/>
      <c r="D143" s="323"/>
      <c r="E143" s="323"/>
      <c r="F143" s="323"/>
      <c r="G143" s="323"/>
      <c r="H143" s="505"/>
      <c r="I143" s="324"/>
      <c r="J143" s="325"/>
      <c r="K143" s="24"/>
      <c r="L143" s="326"/>
      <c r="M143" s="327" t="str">
        <f t="shared" si="1"/>
        <v/>
      </c>
      <c r="N143" s="323"/>
      <c r="O143" s="323"/>
    </row>
    <row r="144" spans="1:15">
      <c r="A144" s="320">
        <v>5</v>
      </c>
      <c r="B144" s="367" t="s">
        <v>101</v>
      </c>
      <c r="C144" s="531" t="s">
        <v>178</v>
      </c>
      <c r="I144" s="365"/>
      <c r="J144" s="369"/>
      <c r="K144" s="24"/>
      <c r="L144" s="366"/>
      <c r="M144" s="327" t="str">
        <f t="shared" si="1"/>
        <v/>
      </c>
    </row>
    <row r="145" spans="1:15">
      <c r="A145" s="320">
        <v>5</v>
      </c>
      <c r="B145" s="367" t="s">
        <v>103</v>
      </c>
      <c r="C145" s="396" t="s">
        <v>100</v>
      </c>
      <c r="D145" s="323"/>
      <c r="E145" s="323"/>
      <c r="H145" s="415" t="s">
        <v>594</v>
      </c>
      <c r="I145" s="365" t="s">
        <v>419</v>
      </c>
      <c r="J145" s="369">
        <v>9</v>
      </c>
      <c r="K145" s="24"/>
      <c r="L145" s="366"/>
      <c r="M145" s="327">
        <f t="shared" si="1"/>
        <v>0</v>
      </c>
    </row>
    <row r="146" spans="1:15">
      <c r="A146" s="320"/>
      <c r="B146" s="321"/>
      <c r="C146" s="384"/>
      <c r="D146" s="323"/>
      <c r="E146" s="323"/>
      <c r="I146" s="365"/>
      <c r="J146" s="369"/>
      <c r="K146" s="24"/>
      <c r="L146" s="366"/>
      <c r="M146" s="327" t="str">
        <f t="shared" si="1"/>
        <v/>
      </c>
    </row>
    <row r="147" spans="1:15">
      <c r="A147" s="320">
        <v>5</v>
      </c>
      <c r="B147" s="355" t="s">
        <v>104</v>
      </c>
      <c r="C147" s="531" t="s">
        <v>110</v>
      </c>
      <c r="D147" s="323"/>
      <c r="E147" s="323"/>
      <c r="I147" s="365"/>
      <c r="J147" s="351"/>
      <c r="K147" s="24"/>
      <c r="L147" s="326"/>
      <c r="M147" s="327" t="str">
        <f t="shared" si="1"/>
        <v/>
      </c>
    </row>
    <row r="148" spans="1:15">
      <c r="A148" s="320">
        <v>5</v>
      </c>
      <c r="B148" s="355" t="s">
        <v>106</v>
      </c>
      <c r="C148" s="396" t="s">
        <v>98</v>
      </c>
      <c r="D148" s="323"/>
      <c r="E148" s="323"/>
      <c r="H148" s="415" t="s">
        <v>617</v>
      </c>
      <c r="I148" s="365" t="s">
        <v>419</v>
      </c>
      <c r="J148" s="351">
        <v>3</v>
      </c>
      <c r="K148" s="24"/>
      <c r="L148" s="326"/>
      <c r="M148" s="327">
        <f t="shared" si="1"/>
        <v>0</v>
      </c>
    </row>
    <row r="149" spans="1:15">
      <c r="A149" s="320"/>
      <c r="B149" s="355"/>
      <c r="C149" s="384"/>
      <c r="D149" s="323"/>
      <c r="E149" s="323"/>
      <c r="I149" s="365"/>
      <c r="J149" s="351"/>
      <c r="K149" s="24"/>
      <c r="L149" s="326"/>
      <c r="M149" s="327" t="str">
        <f t="shared" si="1"/>
        <v/>
      </c>
    </row>
    <row r="150" spans="1:15">
      <c r="A150" s="320">
        <v>5</v>
      </c>
      <c r="B150" s="355" t="s">
        <v>107</v>
      </c>
      <c r="C150" s="531" t="s">
        <v>113</v>
      </c>
      <c r="D150" s="323"/>
      <c r="E150" s="323"/>
      <c r="I150" s="365"/>
      <c r="J150" s="351"/>
      <c r="K150" s="24"/>
      <c r="L150" s="326"/>
      <c r="M150" s="327" t="str">
        <f t="shared" si="1"/>
        <v/>
      </c>
    </row>
    <row r="151" spans="1:15">
      <c r="A151" s="320">
        <v>5</v>
      </c>
      <c r="B151" s="355" t="s">
        <v>108</v>
      </c>
      <c r="C151" s="396" t="s">
        <v>100</v>
      </c>
      <c r="D151" s="323"/>
      <c r="E151" s="323"/>
      <c r="H151" s="415" t="s">
        <v>618</v>
      </c>
      <c r="I151" s="365" t="s">
        <v>419</v>
      </c>
      <c r="J151" s="351">
        <v>4</v>
      </c>
      <c r="K151" s="24"/>
      <c r="L151" s="326"/>
      <c r="M151" s="327">
        <f t="shared" si="1"/>
        <v>0</v>
      </c>
    </row>
    <row r="152" spans="1:15">
      <c r="A152" s="320"/>
      <c r="B152" s="355"/>
      <c r="C152" s="329"/>
      <c r="D152" s="323"/>
      <c r="E152" s="323"/>
      <c r="I152" s="365"/>
      <c r="J152" s="369"/>
      <c r="K152" s="24"/>
      <c r="L152" s="326"/>
      <c r="M152" s="327" t="str">
        <f t="shared" si="1"/>
        <v/>
      </c>
    </row>
    <row r="153" spans="1:15">
      <c r="A153" s="320">
        <v>5</v>
      </c>
      <c r="B153" s="355" t="s">
        <v>112</v>
      </c>
      <c r="C153" s="531" t="s">
        <v>595</v>
      </c>
      <c r="D153" s="323"/>
      <c r="E153" s="323"/>
      <c r="G153" s="323"/>
      <c r="H153" s="415" t="s">
        <v>29</v>
      </c>
      <c r="I153" s="324" t="s">
        <v>419</v>
      </c>
      <c r="J153" s="330">
        <v>0</v>
      </c>
      <c r="K153" s="24"/>
      <c r="L153" s="326"/>
      <c r="M153" s="327">
        <f t="shared" si="1"/>
        <v>0</v>
      </c>
      <c r="N153" s="323"/>
      <c r="O153" s="323"/>
    </row>
    <row r="154" spans="1:15">
      <c r="A154" s="320"/>
      <c r="B154" s="355"/>
      <c r="C154" s="396"/>
      <c r="D154" s="323"/>
      <c r="E154" s="323"/>
      <c r="G154" s="323"/>
      <c r="H154" s="505"/>
      <c r="I154" s="324"/>
      <c r="J154" s="325"/>
      <c r="K154" s="24"/>
      <c r="L154" s="326"/>
      <c r="M154" s="327" t="str">
        <f t="shared" si="1"/>
        <v/>
      </c>
      <c r="N154" s="323"/>
      <c r="O154" s="323"/>
    </row>
    <row r="155" spans="1:15">
      <c r="A155" s="320">
        <v>5</v>
      </c>
      <c r="B155" s="355" t="s">
        <v>181</v>
      </c>
      <c r="C155" s="531" t="s">
        <v>574</v>
      </c>
      <c r="D155" s="323"/>
      <c r="E155" s="323"/>
      <c r="G155" s="323"/>
      <c r="H155" s="415" t="s">
        <v>29</v>
      </c>
      <c r="I155" s="324" t="s">
        <v>419</v>
      </c>
      <c r="J155" s="330">
        <v>0</v>
      </c>
      <c r="K155" s="24"/>
      <c r="L155" s="326"/>
      <c r="M155" s="327">
        <f t="shared" si="1"/>
        <v>0</v>
      </c>
      <c r="N155" s="323"/>
      <c r="O155" s="323"/>
    </row>
    <row r="156" spans="1:15">
      <c r="A156" s="348"/>
      <c r="B156" s="349"/>
      <c r="C156" s="385"/>
      <c r="I156" s="365"/>
      <c r="J156" s="369"/>
      <c r="K156" s="24"/>
      <c r="L156" s="326"/>
      <c r="M156" s="327" t="str">
        <f t="shared" si="1"/>
        <v/>
      </c>
    </row>
    <row r="157" spans="1:15">
      <c r="A157" s="320">
        <v>5</v>
      </c>
      <c r="B157" s="367" t="s">
        <v>117</v>
      </c>
      <c r="C157" s="532" t="s">
        <v>118</v>
      </c>
      <c r="D157" s="323"/>
      <c r="E157" s="323"/>
      <c r="F157" s="323"/>
      <c r="G157" s="323"/>
      <c r="H157" s="505"/>
      <c r="I157" s="324"/>
      <c r="J157" s="325"/>
      <c r="K157" s="24"/>
      <c r="L157" s="326"/>
      <c r="M157" s="327" t="str">
        <f t="shared" si="1"/>
        <v/>
      </c>
      <c r="N157" s="323"/>
    </row>
    <row r="158" spans="1:15">
      <c r="A158" s="511">
        <v>5</v>
      </c>
      <c r="B158" s="355" t="s">
        <v>121</v>
      </c>
      <c r="C158" s="526" t="s">
        <v>185</v>
      </c>
      <c r="D158" s="323"/>
      <c r="E158" s="323"/>
      <c r="F158" s="323"/>
      <c r="G158" s="323"/>
      <c r="H158" s="505"/>
      <c r="I158" s="324" t="s">
        <v>304</v>
      </c>
      <c r="J158" s="325">
        <v>50</v>
      </c>
      <c r="K158" s="24"/>
      <c r="L158" s="326"/>
      <c r="M158" s="327">
        <f t="shared" si="1"/>
        <v>0</v>
      </c>
      <c r="N158" s="323"/>
    </row>
    <row r="159" spans="1:15">
      <c r="A159" s="511">
        <v>5</v>
      </c>
      <c r="B159" s="355" t="s">
        <v>184</v>
      </c>
      <c r="C159" s="526" t="s">
        <v>522</v>
      </c>
      <c r="D159" s="323"/>
      <c r="E159" s="323"/>
      <c r="F159" s="323"/>
      <c r="G159" s="323"/>
      <c r="H159" s="505"/>
      <c r="I159" s="324" t="s">
        <v>304</v>
      </c>
      <c r="J159" s="325">
        <v>30</v>
      </c>
      <c r="K159" s="24"/>
      <c r="L159" s="326"/>
      <c r="M159" s="327">
        <f t="shared" si="1"/>
        <v>0</v>
      </c>
      <c r="N159" s="323"/>
    </row>
    <row r="160" spans="1:15">
      <c r="A160" s="320"/>
      <c r="B160" s="321"/>
      <c r="C160" s="329"/>
      <c r="D160" s="323"/>
      <c r="E160" s="323"/>
      <c r="F160" s="323"/>
      <c r="G160" s="323"/>
      <c r="H160" s="505"/>
      <c r="I160" s="324"/>
      <c r="J160" s="325"/>
      <c r="K160" s="24"/>
      <c r="L160" s="326"/>
      <c r="M160" s="327" t="str">
        <f t="shared" si="1"/>
        <v/>
      </c>
      <c r="N160" s="323"/>
    </row>
    <row r="161" spans="1:13">
      <c r="A161" s="320">
        <v>5</v>
      </c>
      <c r="B161" s="367" t="s">
        <v>122</v>
      </c>
      <c r="C161" s="322" t="s">
        <v>123</v>
      </c>
      <c r="I161" s="365"/>
      <c r="J161" s="369"/>
      <c r="K161" s="24"/>
      <c r="L161" s="326"/>
      <c r="M161" s="327" t="str">
        <f t="shared" si="1"/>
        <v/>
      </c>
    </row>
    <row r="162" spans="1:13">
      <c r="A162" s="320">
        <v>5</v>
      </c>
      <c r="B162" s="367" t="s">
        <v>124</v>
      </c>
      <c r="C162" s="341" t="s">
        <v>125</v>
      </c>
      <c r="I162" s="365" t="s">
        <v>531</v>
      </c>
      <c r="J162" s="369">
        <f>SUM(F163:F164)</f>
        <v>23</v>
      </c>
      <c r="K162" s="24"/>
      <c r="L162" s="326"/>
      <c r="M162" s="327">
        <f t="shared" si="1"/>
        <v>0</v>
      </c>
    </row>
    <row r="163" spans="1:13">
      <c r="A163" s="348"/>
      <c r="B163" s="386"/>
      <c r="C163" s="380"/>
      <c r="D163" s="419" t="s">
        <v>596</v>
      </c>
      <c r="E163" s="35" t="s">
        <v>25</v>
      </c>
      <c r="F163" s="36">
        <v>20</v>
      </c>
      <c r="G163" s="519"/>
      <c r="I163" s="365"/>
      <c r="J163" s="369"/>
      <c r="K163" s="24"/>
      <c r="L163" s="326"/>
      <c r="M163" s="327" t="str">
        <f t="shared" si="1"/>
        <v/>
      </c>
    </row>
    <row r="164" spans="1:13">
      <c r="A164" s="348"/>
      <c r="B164" s="349"/>
      <c r="C164" s="380"/>
      <c r="D164" s="419" t="s">
        <v>590</v>
      </c>
      <c r="E164" s="35" t="s">
        <v>25</v>
      </c>
      <c r="F164" s="36">
        <v>3</v>
      </c>
      <c r="G164" s="519"/>
      <c r="I164" s="365"/>
      <c r="J164" s="369"/>
      <c r="K164" s="24"/>
      <c r="L164" s="326"/>
      <c r="M164" s="327" t="str">
        <f t="shared" si="1"/>
        <v/>
      </c>
    </row>
    <row r="165" spans="1:13">
      <c r="A165" s="348"/>
      <c r="B165" s="349"/>
      <c r="C165" s="353"/>
      <c r="I165" s="365"/>
      <c r="J165" s="369"/>
      <c r="K165" s="24"/>
      <c r="L165" s="326"/>
      <c r="M165" s="327" t="str">
        <f t="shared" si="1"/>
        <v/>
      </c>
    </row>
    <row r="166" spans="1:13">
      <c r="A166" s="320">
        <v>5</v>
      </c>
      <c r="B166" s="355" t="s">
        <v>126</v>
      </c>
      <c r="C166" s="341" t="s">
        <v>129</v>
      </c>
      <c r="I166" s="365" t="s">
        <v>531</v>
      </c>
      <c r="J166" s="369">
        <v>263</v>
      </c>
      <c r="K166" s="24"/>
      <c r="L166" s="326"/>
      <c r="M166" s="327">
        <f t="shared" si="1"/>
        <v>0</v>
      </c>
    </row>
    <row r="167" spans="1:13">
      <c r="A167" s="320"/>
      <c r="B167" s="321"/>
      <c r="C167" s="329"/>
      <c r="I167" s="365"/>
      <c r="J167" s="369"/>
      <c r="K167" s="24"/>
      <c r="L167" s="326"/>
      <c r="M167" s="327" t="str">
        <f t="shared" si="1"/>
        <v/>
      </c>
    </row>
    <row r="168" spans="1:13">
      <c r="A168" s="320">
        <v>5</v>
      </c>
      <c r="B168" s="355" t="s">
        <v>127</v>
      </c>
      <c r="C168" s="533" t="s">
        <v>597</v>
      </c>
      <c r="D168" s="323"/>
      <c r="E168" s="323"/>
      <c r="F168" s="323"/>
      <c r="H168" s="415" t="s">
        <v>598</v>
      </c>
      <c r="I168" s="365"/>
      <c r="J168" s="369"/>
      <c r="K168" s="24"/>
      <c r="L168" s="326"/>
      <c r="M168" s="327" t="str">
        <f t="shared" si="1"/>
        <v/>
      </c>
    </row>
    <row r="169" spans="1:13">
      <c r="A169" s="320">
        <v>5</v>
      </c>
      <c r="B169" s="355" t="s">
        <v>657</v>
      </c>
      <c r="C169" s="396" t="s">
        <v>131</v>
      </c>
      <c r="D169" s="323"/>
      <c r="E169" s="323"/>
      <c r="F169" s="323"/>
      <c r="G169" s="323"/>
      <c r="H169" s="505"/>
      <c r="I169" s="387" t="s">
        <v>531</v>
      </c>
      <c r="J169" s="388">
        <v>18</v>
      </c>
      <c r="K169" s="24"/>
      <c r="L169" s="389"/>
      <c r="M169" s="327">
        <f t="shared" si="1"/>
        <v>0</v>
      </c>
    </row>
    <row r="170" spans="1:13">
      <c r="A170" s="320">
        <v>5</v>
      </c>
      <c r="B170" s="355" t="s">
        <v>658</v>
      </c>
      <c r="C170" s="396" t="s">
        <v>24</v>
      </c>
      <c r="D170" s="323"/>
      <c r="E170" s="323"/>
      <c r="F170" s="323"/>
      <c r="G170" s="323"/>
      <c r="H170" s="505"/>
      <c r="I170" s="387" t="s">
        <v>531</v>
      </c>
      <c r="J170" s="388">
        <v>90</v>
      </c>
      <c r="K170" s="24"/>
      <c r="L170" s="389"/>
      <c r="M170" s="327">
        <f t="shared" si="1"/>
        <v>0</v>
      </c>
    </row>
    <row r="171" spans="1:13">
      <c r="A171" s="348"/>
      <c r="B171" s="321"/>
      <c r="C171" s="329"/>
      <c r="D171" s="323"/>
      <c r="E171" s="323"/>
      <c r="F171" s="323"/>
      <c r="I171" s="365"/>
      <c r="J171" s="369"/>
      <c r="K171" s="24"/>
      <c r="L171" s="326"/>
      <c r="M171" s="327" t="str">
        <f t="shared" si="1"/>
        <v/>
      </c>
    </row>
    <row r="172" spans="1:13">
      <c r="A172" s="348">
        <v>5</v>
      </c>
      <c r="B172" s="355" t="s">
        <v>128</v>
      </c>
      <c r="C172" s="533" t="s">
        <v>133</v>
      </c>
      <c r="D172" s="323"/>
      <c r="E172" s="323"/>
      <c r="F172" s="323"/>
      <c r="I172" s="365" t="s">
        <v>419</v>
      </c>
      <c r="J172" s="369">
        <v>4</v>
      </c>
      <c r="K172" s="24"/>
      <c r="L172" s="326"/>
      <c r="M172" s="327">
        <f>IF(ISNUMBER(J172), J172*L172, "")</f>
        <v>0</v>
      </c>
    </row>
    <row r="173" spans="1:13">
      <c r="A173" s="348"/>
      <c r="B173" s="604"/>
      <c r="C173" s="353"/>
      <c r="I173" s="365"/>
      <c r="J173" s="369"/>
      <c r="K173" s="24"/>
      <c r="L173" s="326"/>
      <c r="M173" s="327" t="str">
        <f t="shared" si="1"/>
        <v/>
      </c>
    </row>
    <row r="174" spans="1:13">
      <c r="A174" s="320">
        <v>5</v>
      </c>
      <c r="B174" s="355" t="s">
        <v>130</v>
      </c>
      <c r="C174" s="380" t="s">
        <v>135</v>
      </c>
      <c r="I174" s="365" t="s">
        <v>304</v>
      </c>
      <c r="J174" s="369">
        <f>46+8</f>
        <v>54</v>
      </c>
      <c r="K174" s="24"/>
      <c r="L174" s="326"/>
      <c r="M174" s="327">
        <f t="shared" si="1"/>
        <v>0</v>
      </c>
    </row>
    <row r="175" spans="1:13">
      <c r="A175" s="320"/>
      <c r="B175" s="367"/>
      <c r="C175" s="380"/>
      <c r="I175" s="365"/>
      <c r="J175" s="369"/>
      <c r="K175" s="24"/>
      <c r="L175" s="326"/>
      <c r="M175" s="327" t="str">
        <f t="shared" si="1"/>
        <v/>
      </c>
    </row>
    <row r="176" spans="1:13">
      <c r="A176" s="320">
        <v>5</v>
      </c>
      <c r="B176" s="355" t="s">
        <v>132</v>
      </c>
      <c r="C176" s="341" t="s">
        <v>137</v>
      </c>
      <c r="D176" s="323"/>
      <c r="E176" s="323"/>
      <c r="F176" s="323"/>
      <c r="G176" s="323"/>
      <c r="H176" s="505"/>
      <c r="I176" s="324"/>
      <c r="J176" s="325"/>
      <c r="K176" s="24"/>
      <c r="L176" s="326"/>
      <c r="M176" s="327"/>
    </row>
    <row r="177" spans="1:13">
      <c r="A177" s="320"/>
      <c r="B177" s="355" t="s">
        <v>660</v>
      </c>
      <c r="C177" s="603" t="s">
        <v>138</v>
      </c>
      <c r="D177" s="323"/>
      <c r="E177" s="323"/>
      <c r="F177" s="323"/>
      <c r="G177" s="323"/>
      <c r="H177" s="505"/>
      <c r="I177" s="324" t="s">
        <v>531</v>
      </c>
      <c r="J177" s="325">
        <f>143+68+52</f>
        <v>263</v>
      </c>
      <c r="K177" s="24"/>
      <c r="L177" s="326"/>
      <c r="M177" s="327">
        <f t="shared" ref="M177" si="3">IF(ISNUMBER(J177), J177*L177, "")</f>
        <v>0</v>
      </c>
    </row>
    <row r="178" spans="1:13">
      <c r="A178" s="348"/>
      <c r="B178" s="349"/>
      <c r="C178" s="390"/>
      <c r="D178" s="534"/>
      <c r="E178" s="331"/>
      <c r="F178" s="331"/>
      <c r="G178" s="331"/>
      <c r="H178" s="505"/>
      <c r="I178" s="391"/>
      <c r="J178" s="392"/>
      <c r="K178" s="24"/>
      <c r="L178" s="393"/>
      <c r="M178" s="327" t="str">
        <f t="shared" si="1"/>
        <v/>
      </c>
    </row>
    <row r="179" spans="1:13">
      <c r="A179" s="320">
        <v>5</v>
      </c>
      <c r="B179" s="367" t="s">
        <v>139</v>
      </c>
      <c r="C179" s="394" t="s">
        <v>140</v>
      </c>
      <c r="I179" s="365"/>
      <c r="J179" s="369"/>
      <c r="K179" s="24"/>
      <c r="L179" s="326"/>
      <c r="M179" s="327" t="str">
        <f t="shared" si="1"/>
        <v/>
      </c>
    </row>
    <row r="180" spans="1:13">
      <c r="A180" s="320">
        <v>5</v>
      </c>
      <c r="B180" s="367" t="s">
        <v>141</v>
      </c>
      <c r="C180" s="380" t="s">
        <v>142</v>
      </c>
      <c r="D180" s="523"/>
      <c r="I180" s="365" t="s">
        <v>531</v>
      </c>
      <c r="J180" s="351">
        <f>SUM(F181:F183)</f>
        <v>1020</v>
      </c>
      <c r="K180" s="24"/>
      <c r="L180" s="326"/>
      <c r="M180" s="327">
        <f t="shared" ref="M180:M205" si="4">IF(ISNUMBER(J180), J180*L180, "")</f>
        <v>0</v>
      </c>
    </row>
    <row r="181" spans="1:13">
      <c r="A181" s="348"/>
      <c r="B181" s="349"/>
      <c r="C181" s="380"/>
      <c r="D181" s="419" t="s">
        <v>611</v>
      </c>
      <c r="E181" s="35" t="s">
        <v>25</v>
      </c>
      <c r="F181" s="36">
        <v>450</v>
      </c>
      <c r="G181" s="519"/>
      <c r="I181" s="365"/>
      <c r="J181" s="369"/>
      <c r="K181" s="24"/>
      <c r="L181" s="326"/>
      <c r="M181" s="327" t="str">
        <f t="shared" si="4"/>
        <v/>
      </c>
    </row>
    <row r="182" spans="1:13">
      <c r="A182" s="348"/>
      <c r="B182" s="349"/>
      <c r="C182" s="380"/>
      <c r="D182" s="419" t="s">
        <v>612</v>
      </c>
      <c r="E182" s="35" t="s">
        <v>25</v>
      </c>
      <c r="F182" s="36">
        <v>425</v>
      </c>
      <c r="G182" s="519"/>
      <c r="I182" s="365"/>
      <c r="J182" s="369"/>
      <c r="K182" s="24"/>
      <c r="L182" s="326"/>
      <c r="M182" s="327" t="str">
        <f t="shared" si="4"/>
        <v/>
      </c>
    </row>
    <row r="183" spans="1:13">
      <c r="A183" s="348"/>
      <c r="B183" s="349"/>
      <c r="C183" s="380"/>
      <c r="D183" s="419" t="s">
        <v>613</v>
      </c>
      <c r="E183" s="35" t="s">
        <v>25</v>
      </c>
      <c r="F183" s="36">
        <v>145</v>
      </c>
      <c r="G183" s="519"/>
      <c r="I183" s="365"/>
      <c r="J183" s="369"/>
      <c r="K183" s="24"/>
      <c r="L183" s="326"/>
      <c r="M183" s="327" t="str">
        <f t="shared" si="4"/>
        <v/>
      </c>
    </row>
    <row r="184" spans="1:13">
      <c r="A184" s="348"/>
      <c r="B184" s="349"/>
      <c r="C184" s="353"/>
      <c r="I184" s="365"/>
      <c r="J184" s="369"/>
      <c r="K184" s="24"/>
      <c r="L184" s="326"/>
      <c r="M184" s="327" t="str">
        <f t="shared" si="4"/>
        <v/>
      </c>
    </row>
    <row r="185" spans="1:13">
      <c r="A185" s="511">
        <v>5</v>
      </c>
      <c r="B185" s="355" t="s">
        <v>144</v>
      </c>
      <c r="C185" s="380" t="s">
        <v>145</v>
      </c>
      <c r="I185" s="365" t="s">
        <v>531</v>
      </c>
      <c r="J185" s="351">
        <f>SUM(F186:F188)</f>
        <v>249</v>
      </c>
      <c r="K185" s="24"/>
      <c r="L185" s="326"/>
      <c r="M185" s="327">
        <f t="shared" si="4"/>
        <v>0</v>
      </c>
    </row>
    <row r="186" spans="1:13">
      <c r="A186" s="348"/>
      <c r="B186" s="370"/>
      <c r="C186" s="380"/>
      <c r="D186" s="419" t="s">
        <v>614</v>
      </c>
      <c r="E186" s="35" t="s">
        <v>25</v>
      </c>
      <c r="F186" s="36">
        <v>179</v>
      </c>
      <c r="G186" s="519"/>
      <c r="I186" s="365"/>
      <c r="J186" s="351"/>
      <c r="K186" s="24"/>
      <c r="L186" s="326"/>
      <c r="M186" s="327" t="str">
        <f t="shared" si="4"/>
        <v/>
      </c>
    </row>
    <row r="187" spans="1:13">
      <c r="A187" s="348"/>
      <c r="B187" s="370"/>
      <c r="C187" s="380"/>
      <c r="D187" s="419" t="s">
        <v>615</v>
      </c>
      <c r="E187" s="35" t="s">
        <v>25</v>
      </c>
      <c r="F187" s="36">
        <v>40</v>
      </c>
      <c r="G187" s="519"/>
      <c r="I187" s="365"/>
      <c r="J187" s="351"/>
      <c r="K187" s="24"/>
      <c r="L187" s="326"/>
      <c r="M187" s="327"/>
    </row>
    <row r="188" spans="1:13">
      <c r="A188" s="348"/>
      <c r="B188" s="370"/>
      <c r="C188" s="380"/>
      <c r="D188" s="419" t="s">
        <v>630</v>
      </c>
      <c r="E188" s="35" t="s">
        <v>25</v>
      </c>
      <c r="F188" s="36">
        <v>30</v>
      </c>
      <c r="G188" s="519"/>
      <c r="I188" s="365"/>
      <c r="J188" s="351"/>
      <c r="K188" s="24"/>
      <c r="L188" s="326"/>
      <c r="M188" s="327" t="str">
        <f t="shared" si="4"/>
        <v/>
      </c>
    </row>
    <row r="189" spans="1:13">
      <c r="A189" s="348"/>
      <c r="B189" s="370"/>
      <c r="C189" s="380"/>
      <c r="D189" s="523"/>
      <c r="F189" s="524"/>
      <c r="G189" s="519"/>
      <c r="I189" s="365"/>
      <c r="J189" s="351"/>
      <c r="K189" s="24"/>
      <c r="L189" s="326"/>
      <c r="M189" s="327" t="str">
        <f t="shared" si="4"/>
        <v/>
      </c>
    </row>
    <row r="190" spans="1:13">
      <c r="A190" s="511">
        <v>5</v>
      </c>
      <c r="B190" s="355" t="s">
        <v>146</v>
      </c>
      <c r="C190" s="380" t="s">
        <v>599</v>
      </c>
      <c r="D190" s="523"/>
      <c r="F190" s="524"/>
      <c r="G190" s="519"/>
      <c r="I190" s="365" t="s">
        <v>531</v>
      </c>
      <c r="J190" s="351">
        <v>18</v>
      </c>
      <c r="K190" s="24"/>
      <c r="L190" s="326"/>
      <c r="M190" s="327">
        <f t="shared" si="4"/>
        <v>0</v>
      </c>
    </row>
    <row r="191" spans="1:13">
      <c r="A191" s="348"/>
      <c r="B191" s="370"/>
      <c r="C191" s="380"/>
      <c r="D191" s="534"/>
      <c r="I191" s="365"/>
      <c r="J191" s="369"/>
      <c r="K191" s="24"/>
      <c r="L191" s="326"/>
      <c r="M191" s="327" t="str">
        <f t="shared" si="4"/>
        <v/>
      </c>
    </row>
    <row r="192" spans="1:13">
      <c r="A192" s="511">
        <v>5</v>
      </c>
      <c r="B192" s="355" t="s">
        <v>147</v>
      </c>
      <c r="C192" s="394" t="s">
        <v>148</v>
      </c>
      <c r="I192" s="365"/>
      <c r="J192" s="369"/>
      <c r="K192" s="24"/>
      <c r="L192" s="326"/>
      <c r="M192" s="327" t="str">
        <f t="shared" si="4"/>
        <v/>
      </c>
    </row>
    <row r="193" spans="1:15">
      <c r="A193" s="511">
        <v>5</v>
      </c>
      <c r="B193" s="355" t="s">
        <v>149</v>
      </c>
      <c r="C193" s="380" t="s">
        <v>150</v>
      </c>
      <c r="I193" s="365" t="s">
        <v>419</v>
      </c>
      <c r="J193" s="369">
        <f>J129+J130+2</f>
        <v>7</v>
      </c>
      <c r="K193" s="24"/>
      <c r="L193" s="326"/>
      <c r="M193" s="327">
        <f t="shared" si="4"/>
        <v>0</v>
      </c>
    </row>
    <row r="194" spans="1:15">
      <c r="A194" s="511">
        <v>5</v>
      </c>
      <c r="B194" s="355" t="s">
        <v>151</v>
      </c>
      <c r="C194" s="380" t="s">
        <v>152</v>
      </c>
      <c r="I194" s="365" t="s">
        <v>419</v>
      </c>
      <c r="J194" s="369">
        <v>4</v>
      </c>
      <c r="K194" s="24"/>
      <c r="L194" s="366"/>
      <c r="M194" s="327">
        <f t="shared" si="4"/>
        <v>0</v>
      </c>
    </row>
    <row r="195" spans="1:15">
      <c r="A195" s="511">
        <v>5</v>
      </c>
      <c r="B195" s="355" t="s">
        <v>153</v>
      </c>
      <c r="C195" s="380" t="s">
        <v>154</v>
      </c>
      <c r="I195" s="365" t="s">
        <v>419</v>
      </c>
      <c r="J195" s="369">
        <v>6</v>
      </c>
      <c r="K195" s="24"/>
      <c r="L195" s="366"/>
      <c r="M195" s="327">
        <f t="shared" si="4"/>
        <v>0</v>
      </c>
      <c r="N195" s="331"/>
    </row>
    <row r="196" spans="1:15">
      <c r="A196" s="511">
        <v>5</v>
      </c>
      <c r="B196" s="355" t="s">
        <v>155</v>
      </c>
      <c r="C196" s="341" t="s">
        <v>156</v>
      </c>
      <c r="D196" s="323"/>
      <c r="E196" s="323"/>
      <c r="F196" s="323"/>
      <c r="G196" s="323"/>
      <c r="H196" s="505"/>
      <c r="I196" s="324" t="s">
        <v>419</v>
      </c>
      <c r="J196" s="325">
        <v>2</v>
      </c>
      <c r="K196" s="24"/>
      <c r="L196" s="326"/>
      <c r="M196" s="327">
        <f t="shared" si="4"/>
        <v>0</v>
      </c>
      <c r="N196" s="331"/>
    </row>
    <row r="197" spans="1:15">
      <c r="A197" s="511">
        <v>5</v>
      </c>
      <c r="B197" s="355" t="s">
        <v>600</v>
      </c>
      <c r="C197" s="341" t="s">
        <v>601</v>
      </c>
      <c r="D197" s="323"/>
      <c r="E197" s="323"/>
      <c r="F197" s="323"/>
      <c r="G197" s="323"/>
      <c r="H197" s="505"/>
      <c r="I197" s="324" t="s">
        <v>419</v>
      </c>
      <c r="J197" s="325">
        <v>4</v>
      </c>
      <c r="K197" s="24"/>
      <c r="L197" s="326"/>
      <c r="M197" s="327">
        <f t="shared" si="4"/>
        <v>0</v>
      </c>
    </row>
    <row r="198" spans="1:15">
      <c r="A198" s="511">
        <v>5</v>
      </c>
      <c r="B198" s="355" t="s">
        <v>602</v>
      </c>
      <c r="C198" s="341" t="s">
        <v>603</v>
      </c>
      <c r="D198" s="323"/>
      <c r="E198" s="323"/>
      <c r="F198" s="323"/>
      <c r="G198" s="323"/>
      <c r="H198" s="505"/>
      <c r="I198" s="324" t="s">
        <v>419</v>
      </c>
      <c r="J198" s="325">
        <v>1</v>
      </c>
      <c r="K198" s="24"/>
      <c r="L198" s="326"/>
      <c r="M198" s="327">
        <f t="shared" si="4"/>
        <v>0</v>
      </c>
    </row>
    <row r="199" spans="1:15">
      <c r="A199" s="348"/>
      <c r="B199" s="321"/>
      <c r="C199" s="329"/>
      <c r="D199" s="323"/>
      <c r="E199" s="323"/>
      <c r="F199" s="323"/>
      <c r="G199" s="323"/>
      <c r="H199" s="505"/>
      <c r="I199" s="324"/>
      <c r="J199" s="325"/>
      <c r="K199" s="24"/>
      <c r="L199" s="326"/>
      <c r="M199" s="327" t="str">
        <f t="shared" si="4"/>
        <v/>
      </c>
    </row>
    <row r="200" spans="1:15">
      <c r="A200" s="348">
        <v>5</v>
      </c>
      <c r="B200" s="355" t="s">
        <v>157</v>
      </c>
      <c r="C200" s="394" t="s">
        <v>158</v>
      </c>
      <c r="I200" s="365"/>
      <c r="J200" s="369"/>
      <c r="K200" s="24"/>
      <c r="L200" s="366"/>
      <c r="M200" s="327" t="str">
        <f t="shared" si="4"/>
        <v/>
      </c>
    </row>
    <row r="201" spans="1:15">
      <c r="A201" s="348">
        <v>5</v>
      </c>
      <c r="B201" s="355" t="s">
        <v>159</v>
      </c>
      <c r="C201" s="380" t="s">
        <v>160</v>
      </c>
      <c r="I201" s="365" t="s">
        <v>531</v>
      </c>
      <c r="J201" s="369">
        <v>1</v>
      </c>
      <c r="K201" s="24"/>
      <c r="L201" s="366"/>
      <c r="M201" s="327">
        <f t="shared" si="4"/>
        <v>0</v>
      </c>
    </row>
    <row r="202" spans="1:15" s="104" customFormat="1">
      <c r="A202" s="506">
        <v>5</v>
      </c>
      <c r="B202" s="355" t="s">
        <v>161</v>
      </c>
      <c r="C202" s="509" t="s">
        <v>162</v>
      </c>
      <c r="H202" s="508"/>
      <c r="I202" s="127" t="s">
        <v>284</v>
      </c>
      <c r="J202" s="395">
        <v>0.5</v>
      </c>
      <c r="K202" s="24"/>
      <c r="L202" s="312"/>
      <c r="M202" s="535">
        <f t="shared" si="4"/>
        <v>0</v>
      </c>
    </row>
    <row r="203" spans="1:15" s="104" customFormat="1">
      <c r="A203" s="506"/>
      <c r="B203" s="355"/>
      <c r="C203" s="509"/>
      <c r="H203" s="508"/>
      <c r="I203" s="127"/>
      <c r="J203" s="395"/>
      <c r="K203" s="24"/>
      <c r="L203" s="312"/>
      <c r="M203" s="535" t="str">
        <f t="shared" si="4"/>
        <v/>
      </c>
    </row>
    <row r="204" spans="1:15" s="104" customFormat="1">
      <c r="A204" s="506">
        <v>5</v>
      </c>
      <c r="B204" s="355" t="s">
        <v>163</v>
      </c>
      <c r="C204" s="509" t="s">
        <v>22</v>
      </c>
      <c r="H204" s="508"/>
      <c r="I204" s="127" t="s">
        <v>575</v>
      </c>
      <c r="J204" s="395">
        <v>10</v>
      </c>
      <c r="K204" s="24"/>
      <c r="L204" s="312"/>
      <c r="M204" s="535">
        <f t="shared" si="4"/>
        <v>0</v>
      </c>
      <c r="O204" s="605">
        <f>SUM(M85:M204)</f>
        <v>0</v>
      </c>
    </row>
    <row r="205" spans="1:15">
      <c r="A205" s="348"/>
      <c r="B205" s="370"/>
      <c r="C205" s="380"/>
      <c r="I205" s="365"/>
      <c r="J205" s="369"/>
      <c r="K205" s="24"/>
      <c r="L205" s="366"/>
      <c r="M205" s="535" t="str">
        <f t="shared" si="4"/>
        <v/>
      </c>
    </row>
    <row r="206" spans="1:15" ht="15.75" thickBot="1">
      <c r="A206" s="537"/>
      <c r="B206" s="26"/>
      <c r="I206" s="30" t="str">
        <f>IF(ISBLANK(B206), "", VLOOKUP(B206,[1]LOT_2!$B$10:$M$1999,8, FALSE))</f>
        <v/>
      </c>
      <c r="J206" s="28"/>
      <c r="K206" s="24"/>
      <c r="L206" s="30" t="str">
        <f>IF(ISBLANK(B206), "", VLOOKUP(B206,[1]LOT_2!$B$10:$M$1999,11, FALSE))</f>
        <v/>
      </c>
      <c r="M206" s="119"/>
    </row>
    <row r="207" spans="1:15" ht="15.75" thickBot="1">
      <c r="A207" s="628" t="s">
        <v>23</v>
      </c>
      <c r="B207" s="629"/>
      <c r="C207" s="629"/>
      <c r="D207" s="629"/>
      <c r="E207" s="629"/>
      <c r="F207" s="629"/>
      <c r="G207" s="629"/>
      <c r="H207" s="629"/>
      <c r="I207" s="629"/>
      <c r="J207" s="630"/>
      <c r="K207" s="538"/>
      <c r="L207" s="631">
        <f>SUM(M18:M206)</f>
        <v>0</v>
      </c>
      <c r="M207" s="632"/>
    </row>
  </sheetData>
  <mergeCells count="3">
    <mergeCell ref="L207:M207"/>
    <mergeCell ref="A13:M13"/>
    <mergeCell ref="A207:J207"/>
  </mergeCells>
  <phoneticPr fontId="74" type="noConversion"/>
  <pageMargins left="0.70000000000000007" right="0.70000000000000007" top="0.75" bottom="0.75" header="0.30000000000000004" footer="0.30000000000000004"/>
  <pageSetup paperSize="9" scale="58" orientation="portrait" horizont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F4E26-0588-4EBC-81B5-D3D8A989E9C4}">
  <sheetPr>
    <pageSetUpPr fitToPage="1"/>
  </sheetPr>
  <dimension ref="A1:N59"/>
  <sheetViews>
    <sheetView view="pageLayout" topLeftCell="A14" zoomScale="60" zoomScaleNormal="90" zoomScaleSheetLayoutView="80" zoomScalePageLayoutView="60" workbookViewId="0">
      <selection activeCell="J49" sqref="J49"/>
    </sheetView>
  </sheetViews>
  <sheetFormatPr baseColWidth="10" defaultColWidth="9.140625" defaultRowHeight="15"/>
  <cols>
    <col min="1" max="1" width="9.140625" style="213"/>
    <col min="2" max="2" width="65.140625" style="210" bestFit="1" customWidth="1"/>
    <col min="3" max="3" width="9.140625" style="213"/>
    <col min="4" max="4" width="9.140625" style="212"/>
    <col min="5" max="5" width="10.5703125" style="212" customWidth="1"/>
    <col min="6" max="6" width="9.140625" style="211"/>
    <col min="7" max="7" width="10.5703125" style="211" customWidth="1"/>
    <col min="8" max="8" width="11.28515625" style="211" bestFit="1" customWidth="1"/>
    <col min="9" max="13" width="9.140625" style="210"/>
    <col min="14" max="14" width="11.140625" style="210" bestFit="1" customWidth="1"/>
    <col min="15" max="16384" width="9.140625" style="210"/>
  </cols>
  <sheetData>
    <row r="1" spans="1:14" ht="15" customHeight="1">
      <c r="A1" s="636" t="s">
        <v>654</v>
      </c>
      <c r="B1" s="636"/>
      <c r="C1" s="636"/>
      <c r="D1" s="636"/>
      <c r="E1" s="636"/>
      <c r="F1" s="636"/>
      <c r="G1" s="636"/>
      <c r="H1" s="636"/>
    </row>
    <row r="2" spans="1:14" ht="15" customHeight="1">
      <c r="A2" s="636"/>
      <c r="B2" s="636"/>
      <c r="C2" s="636"/>
      <c r="D2" s="636"/>
      <c r="E2" s="636"/>
      <c r="F2" s="636"/>
      <c r="G2" s="636"/>
      <c r="H2" s="636"/>
    </row>
    <row r="3" spans="1:14" ht="15" customHeight="1">
      <c r="A3" s="636"/>
      <c r="B3" s="636"/>
      <c r="C3" s="636"/>
      <c r="D3" s="636"/>
      <c r="E3" s="636"/>
      <c r="F3" s="636"/>
      <c r="G3" s="636"/>
      <c r="H3" s="636"/>
    </row>
    <row r="4" spans="1:14">
      <c r="A4" s="636" t="s">
        <v>653</v>
      </c>
      <c r="B4" s="636"/>
      <c r="C4" s="636"/>
      <c r="D4" s="636"/>
      <c r="E4" s="636"/>
      <c r="F4" s="636"/>
      <c r="G4" s="636"/>
      <c r="H4" s="636"/>
    </row>
    <row r="5" spans="1:14">
      <c r="A5" s="636"/>
      <c r="B5" s="636"/>
      <c r="C5" s="636"/>
      <c r="D5" s="636"/>
      <c r="E5" s="636"/>
      <c r="F5" s="636"/>
      <c r="G5" s="636"/>
      <c r="H5" s="636"/>
    </row>
    <row r="6" spans="1:14">
      <c r="A6" s="636"/>
      <c r="B6" s="636"/>
      <c r="C6" s="636"/>
      <c r="D6" s="636"/>
      <c r="E6" s="636"/>
      <c r="F6" s="636"/>
      <c r="G6" s="636"/>
      <c r="H6" s="636"/>
    </row>
    <row r="7" spans="1:14" s="233" customFormat="1" ht="45">
      <c r="A7" s="236" t="s">
        <v>16</v>
      </c>
      <c r="B7" s="237" t="s">
        <v>319</v>
      </c>
      <c r="C7" s="236" t="s">
        <v>256</v>
      </c>
      <c r="D7" s="235" t="s">
        <v>320</v>
      </c>
      <c r="E7" s="235" t="s">
        <v>634</v>
      </c>
      <c r="F7" s="234" t="s">
        <v>321</v>
      </c>
      <c r="G7" s="234" t="s">
        <v>322</v>
      </c>
      <c r="H7" s="234" t="s">
        <v>323</v>
      </c>
    </row>
    <row r="9" spans="1:14">
      <c r="A9" s="615">
        <v>1</v>
      </c>
      <c r="B9" s="616" t="s">
        <v>324</v>
      </c>
      <c r="C9" s="617"/>
      <c r="D9" s="618"/>
      <c r="E9" s="618"/>
      <c r="F9" s="619"/>
      <c r="G9" s="619"/>
      <c r="H9" s="620">
        <f>SUM(H10:H14)</f>
        <v>0</v>
      </c>
    </row>
    <row r="10" spans="1:14">
      <c r="A10" s="223" t="s">
        <v>325</v>
      </c>
      <c r="B10" s="216" t="s">
        <v>326</v>
      </c>
      <c r="C10" s="223" t="s">
        <v>327</v>
      </c>
      <c r="D10" s="222">
        <v>1</v>
      </c>
      <c r="E10" s="222"/>
      <c r="F10" s="221"/>
      <c r="G10" s="221"/>
      <c r="H10" s="220">
        <f>D10*G10</f>
        <v>0</v>
      </c>
    </row>
    <row r="11" spans="1:14">
      <c r="A11" s="223" t="s">
        <v>211</v>
      </c>
      <c r="B11" s="216" t="s">
        <v>328</v>
      </c>
      <c r="C11" s="223" t="s">
        <v>327</v>
      </c>
      <c r="D11" s="222">
        <v>1</v>
      </c>
      <c r="E11" s="222"/>
      <c r="F11" s="221"/>
      <c r="G11" s="221"/>
      <c r="H11" s="220">
        <f>D11*G11</f>
        <v>0</v>
      </c>
    </row>
    <row r="12" spans="1:14" ht="30">
      <c r="A12" s="223" t="s">
        <v>217</v>
      </c>
      <c r="B12" s="232" t="s">
        <v>329</v>
      </c>
      <c r="C12" s="223" t="s">
        <v>327</v>
      </c>
      <c r="D12" s="222">
        <v>1</v>
      </c>
      <c r="E12" s="222"/>
      <c r="F12" s="221"/>
      <c r="G12" s="221"/>
      <c r="H12" s="220">
        <f>D12*G12</f>
        <v>0</v>
      </c>
    </row>
    <row r="13" spans="1:14" ht="30">
      <c r="A13" s="223" t="s">
        <v>219</v>
      </c>
      <c r="B13" s="232" t="s">
        <v>330</v>
      </c>
      <c r="C13" s="223" t="s">
        <v>331</v>
      </c>
      <c r="D13" s="222">
        <v>1</v>
      </c>
      <c r="E13" s="222"/>
      <c r="F13" s="220"/>
      <c r="G13" s="222"/>
      <c r="H13" s="220">
        <f>D13*F13</f>
        <v>0</v>
      </c>
    </row>
    <row r="14" spans="1:14">
      <c r="A14" s="223" t="s">
        <v>221</v>
      </c>
      <c r="B14" s="216" t="s">
        <v>332</v>
      </c>
      <c r="C14" s="223" t="s">
        <v>327</v>
      </c>
      <c r="D14" s="222">
        <v>1</v>
      </c>
      <c r="E14" s="222"/>
      <c r="F14" s="221"/>
      <c r="G14" s="221"/>
      <c r="H14" s="220">
        <f>D14*G14</f>
        <v>0</v>
      </c>
    </row>
    <row r="15" spans="1:14">
      <c r="A15" s="215"/>
      <c r="B15" s="219"/>
      <c r="C15" s="215"/>
      <c r="D15" s="218"/>
      <c r="E15" s="218"/>
      <c r="F15" s="217"/>
      <c r="G15" s="217"/>
      <c r="H15" s="231"/>
    </row>
    <row r="16" spans="1:14">
      <c r="A16" s="615">
        <v>2</v>
      </c>
      <c r="B16" s="616" t="s">
        <v>35</v>
      </c>
      <c r="C16" s="617"/>
      <c r="D16" s="618"/>
      <c r="E16" s="618"/>
      <c r="F16" s="619"/>
      <c r="G16" s="619"/>
      <c r="H16" s="620">
        <f>SUM(H17:H21)</f>
        <v>0</v>
      </c>
      <c r="N16" s="238"/>
    </row>
    <row r="17" spans="1:8">
      <c r="A17" s="223" t="s">
        <v>26</v>
      </c>
      <c r="B17" s="216" t="s">
        <v>333</v>
      </c>
      <c r="C17" s="223" t="s">
        <v>327</v>
      </c>
      <c r="D17" s="222">
        <v>1</v>
      </c>
      <c r="E17" s="222"/>
      <c r="F17" s="221"/>
      <c r="G17" s="221"/>
      <c r="H17" s="220">
        <f>D17*G17</f>
        <v>0</v>
      </c>
    </row>
    <row r="18" spans="1:8" ht="30">
      <c r="A18" s="223" t="s">
        <v>334</v>
      </c>
      <c r="B18" s="232" t="s">
        <v>335</v>
      </c>
      <c r="C18" s="223" t="s">
        <v>331</v>
      </c>
      <c r="D18" s="222">
        <v>1</v>
      </c>
      <c r="E18" s="222"/>
      <c r="F18" s="221"/>
      <c r="G18" s="221"/>
      <c r="H18" s="220">
        <f>D18*F18</f>
        <v>0</v>
      </c>
    </row>
    <row r="19" spans="1:8">
      <c r="A19" s="223" t="s">
        <v>336</v>
      </c>
      <c r="B19" s="232" t="s">
        <v>337</v>
      </c>
      <c r="C19" s="223" t="s">
        <v>327</v>
      </c>
      <c r="D19" s="222">
        <v>1</v>
      </c>
      <c r="E19" s="222"/>
      <c r="F19" s="221"/>
      <c r="G19" s="221"/>
      <c r="H19" s="220">
        <f>D19*G19</f>
        <v>0</v>
      </c>
    </row>
    <row r="20" spans="1:8">
      <c r="A20" s="223" t="s">
        <v>338</v>
      </c>
      <c r="B20" s="216" t="s">
        <v>339</v>
      </c>
      <c r="C20" s="223" t="s">
        <v>25</v>
      </c>
      <c r="D20" s="222">
        <v>525</v>
      </c>
      <c r="E20" s="222"/>
      <c r="F20" s="221"/>
      <c r="G20" s="221"/>
      <c r="H20" s="220">
        <f>D20*F20</f>
        <v>0</v>
      </c>
    </row>
    <row r="21" spans="1:8">
      <c r="A21" s="223" t="s">
        <v>340</v>
      </c>
      <c r="B21" s="216" t="s">
        <v>341</v>
      </c>
      <c r="C21" s="223" t="s">
        <v>327</v>
      </c>
      <c r="D21" s="222">
        <v>1</v>
      </c>
      <c r="E21" s="222"/>
      <c r="F21" s="221"/>
      <c r="G21" s="221"/>
      <c r="H21" s="220">
        <f>D21*G21</f>
        <v>0</v>
      </c>
    </row>
    <row r="22" spans="1:8">
      <c r="A22" s="215"/>
      <c r="B22" s="219"/>
      <c r="C22" s="215"/>
      <c r="D22" s="218"/>
      <c r="E22" s="218"/>
      <c r="F22" s="217"/>
      <c r="G22" s="217"/>
      <c r="H22" s="231"/>
    </row>
    <row r="23" spans="1:8">
      <c r="A23" s="621">
        <v>3</v>
      </c>
      <c r="B23" s="616" t="s">
        <v>36</v>
      </c>
      <c r="C23" s="622"/>
      <c r="D23" s="623"/>
      <c r="E23" s="623"/>
      <c r="F23" s="624"/>
      <c r="G23" s="624"/>
      <c r="H23" s="620">
        <f>SUM(H24:H30)</f>
        <v>0</v>
      </c>
    </row>
    <row r="24" spans="1:8">
      <c r="A24" s="223" t="s">
        <v>342</v>
      </c>
      <c r="B24" s="216" t="s">
        <v>333</v>
      </c>
      <c r="C24" s="223" t="s">
        <v>327</v>
      </c>
      <c r="D24" s="222">
        <v>1</v>
      </c>
      <c r="E24" s="222"/>
      <c r="F24" s="221"/>
      <c r="G24" s="221"/>
      <c r="H24" s="220">
        <f>D24*G24</f>
        <v>0</v>
      </c>
    </row>
    <row r="25" spans="1:8" ht="30">
      <c r="A25" s="223" t="s">
        <v>343</v>
      </c>
      <c r="B25" s="232" t="s">
        <v>335</v>
      </c>
      <c r="C25" s="223" t="s">
        <v>331</v>
      </c>
      <c r="D25" s="222">
        <v>1</v>
      </c>
      <c r="E25" s="222"/>
      <c r="F25" s="221"/>
      <c r="G25" s="221"/>
      <c r="H25" s="220">
        <f>D25*F25</f>
        <v>0</v>
      </c>
    </row>
    <row r="26" spans="1:8">
      <c r="A26" s="223" t="s">
        <v>345</v>
      </c>
      <c r="B26" s="216" t="s">
        <v>344</v>
      </c>
      <c r="C26" s="223" t="s">
        <v>25</v>
      </c>
      <c r="D26" s="222">
        <v>50</v>
      </c>
      <c r="E26" s="222"/>
      <c r="F26" s="221"/>
      <c r="G26" s="221"/>
      <c r="H26" s="220">
        <f>D26*F26</f>
        <v>0</v>
      </c>
    </row>
    <row r="27" spans="1:8">
      <c r="A27" s="223" t="s">
        <v>347</v>
      </c>
      <c r="B27" s="216" t="s">
        <v>346</v>
      </c>
      <c r="C27" s="223" t="s">
        <v>25</v>
      </c>
      <c r="D27" s="222">
        <v>16</v>
      </c>
      <c r="E27" s="222"/>
      <c r="F27" s="222"/>
      <c r="G27" s="222"/>
      <c r="H27" s="220">
        <f>D27*F27</f>
        <v>0</v>
      </c>
    </row>
    <row r="28" spans="1:8">
      <c r="A28" s="223" t="s">
        <v>348</v>
      </c>
      <c r="B28" s="216" t="s">
        <v>382</v>
      </c>
      <c r="C28" s="223" t="s">
        <v>25</v>
      </c>
      <c r="D28" s="222">
        <v>22</v>
      </c>
      <c r="E28" s="222"/>
      <c r="F28" s="222"/>
      <c r="G28" s="222"/>
      <c r="H28" s="220">
        <f>D28*F28</f>
        <v>0</v>
      </c>
    </row>
    <row r="29" spans="1:8">
      <c r="A29" s="223" t="s">
        <v>381</v>
      </c>
      <c r="B29" s="216" t="s">
        <v>339</v>
      </c>
      <c r="C29" s="223" t="s">
        <v>25</v>
      </c>
      <c r="D29" s="222">
        <v>50</v>
      </c>
      <c r="E29" s="222"/>
      <c r="F29" s="222"/>
      <c r="G29" s="222"/>
      <c r="H29" s="220">
        <f>D29*F29</f>
        <v>0</v>
      </c>
    </row>
    <row r="30" spans="1:8">
      <c r="A30" s="223" t="s">
        <v>380</v>
      </c>
      <c r="B30" s="216" t="s">
        <v>341</v>
      </c>
      <c r="C30" s="223" t="s">
        <v>327</v>
      </c>
      <c r="D30" s="222">
        <v>1</v>
      </c>
      <c r="E30" s="222"/>
      <c r="F30" s="221"/>
      <c r="G30" s="221"/>
      <c r="H30" s="220">
        <f>D30*G30</f>
        <v>0</v>
      </c>
    </row>
    <row r="31" spans="1:8">
      <c r="A31" s="215"/>
      <c r="B31" s="219"/>
      <c r="C31" s="215"/>
      <c r="D31" s="218"/>
      <c r="E31" s="218"/>
      <c r="F31" s="217"/>
      <c r="G31" s="217"/>
      <c r="H31" s="231"/>
    </row>
    <row r="32" spans="1:8">
      <c r="A32" s="615">
        <v>4</v>
      </c>
      <c r="B32" s="616" t="s">
        <v>379</v>
      </c>
      <c r="C32" s="617"/>
      <c r="D32" s="618"/>
      <c r="E32" s="618"/>
      <c r="F32" s="619"/>
      <c r="G32" s="619"/>
      <c r="H32" s="620">
        <f>SUM(H33:H37)</f>
        <v>0</v>
      </c>
    </row>
    <row r="33" spans="1:8">
      <c r="A33" s="223" t="s">
        <v>350</v>
      </c>
      <c r="B33" s="216" t="s">
        <v>333</v>
      </c>
      <c r="C33" s="223" t="s">
        <v>327</v>
      </c>
      <c r="D33" s="222">
        <v>1</v>
      </c>
      <c r="E33" s="222"/>
      <c r="F33" s="221"/>
      <c r="G33" s="221"/>
      <c r="H33" s="220">
        <f>D33*G33</f>
        <v>0</v>
      </c>
    </row>
    <row r="34" spans="1:8" ht="30">
      <c r="A34" s="223" t="s">
        <v>352</v>
      </c>
      <c r="B34" s="232" t="s">
        <v>335</v>
      </c>
      <c r="C34" s="223" t="s">
        <v>331</v>
      </c>
      <c r="D34" s="222">
        <v>1</v>
      </c>
      <c r="E34" s="222"/>
      <c r="F34" s="221"/>
      <c r="G34" s="221"/>
      <c r="H34" s="220">
        <f>D34*F34</f>
        <v>0</v>
      </c>
    </row>
    <row r="35" spans="1:8">
      <c r="A35" s="223" t="s">
        <v>354</v>
      </c>
      <c r="B35" s="232" t="s">
        <v>378</v>
      </c>
      <c r="C35" s="223" t="s">
        <v>25</v>
      </c>
      <c r="D35" s="222">
        <v>5</v>
      </c>
      <c r="E35" s="222"/>
      <c r="F35" s="221"/>
      <c r="G35" s="221"/>
      <c r="H35" s="220">
        <f>D35*F35</f>
        <v>0</v>
      </c>
    </row>
    <row r="36" spans="1:8">
      <c r="A36" s="223" t="s">
        <v>356</v>
      </c>
      <c r="B36" s="216" t="s">
        <v>339</v>
      </c>
      <c r="C36" s="223" t="s">
        <v>25</v>
      </c>
      <c r="D36" s="222">
        <v>45</v>
      </c>
      <c r="E36" s="222"/>
      <c r="F36" s="221"/>
      <c r="G36" s="221"/>
      <c r="H36" s="220">
        <f>D36*F36</f>
        <v>0</v>
      </c>
    </row>
    <row r="37" spans="1:8">
      <c r="A37" s="223" t="s">
        <v>358</v>
      </c>
      <c r="B37" s="216" t="s">
        <v>341</v>
      </c>
      <c r="C37" s="223" t="s">
        <v>327</v>
      </c>
      <c r="D37" s="222">
        <v>1</v>
      </c>
      <c r="E37" s="222"/>
      <c r="F37" s="221"/>
      <c r="G37" s="221"/>
      <c r="H37" s="220">
        <f>D37*G37</f>
        <v>0</v>
      </c>
    </row>
    <row r="38" spans="1:8">
      <c r="A38" s="215"/>
      <c r="B38" s="219"/>
      <c r="C38" s="215"/>
      <c r="D38" s="218"/>
      <c r="E38" s="218"/>
      <c r="F38" s="217"/>
      <c r="G38" s="217"/>
      <c r="H38" s="231"/>
    </row>
    <row r="39" spans="1:8">
      <c r="A39" s="621">
        <v>5</v>
      </c>
      <c r="B39" s="616" t="s">
        <v>349</v>
      </c>
      <c r="C39" s="622"/>
      <c r="D39" s="623"/>
      <c r="E39" s="623"/>
      <c r="F39" s="624"/>
      <c r="G39" s="624"/>
      <c r="H39" s="620">
        <f>SUM(H40:H45)</f>
        <v>0</v>
      </c>
    </row>
    <row r="40" spans="1:8">
      <c r="A40" s="223" t="s">
        <v>57</v>
      </c>
      <c r="B40" s="216" t="s">
        <v>351</v>
      </c>
      <c r="C40" s="223" t="s">
        <v>292</v>
      </c>
      <c r="D40" s="222">
        <v>14</v>
      </c>
      <c r="E40" s="222"/>
      <c r="F40" s="221"/>
      <c r="G40" s="221"/>
      <c r="H40" s="220">
        <f t="shared" ref="H40:H45" si="0">D40*F40</f>
        <v>0</v>
      </c>
    </row>
    <row r="41" spans="1:8">
      <c r="A41" s="223" t="s">
        <v>67</v>
      </c>
      <c r="B41" s="216" t="s">
        <v>353</v>
      </c>
      <c r="C41" s="223" t="s">
        <v>292</v>
      </c>
      <c r="D41" s="222">
        <v>25</v>
      </c>
      <c r="E41" s="222"/>
      <c r="F41" s="221"/>
      <c r="G41" s="221"/>
      <c r="H41" s="220">
        <f t="shared" si="0"/>
        <v>0</v>
      </c>
    </row>
    <row r="42" spans="1:8">
      <c r="A42" s="223" t="s">
        <v>365</v>
      </c>
      <c r="B42" s="216" t="s">
        <v>355</v>
      </c>
      <c r="C42" s="223" t="s">
        <v>292</v>
      </c>
      <c r="D42" s="222">
        <v>2</v>
      </c>
      <c r="E42" s="222"/>
      <c r="F42" s="221"/>
      <c r="G42" s="221"/>
      <c r="H42" s="220">
        <f t="shared" si="0"/>
        <v>0</v>
      </c>
    </row>
    <row r="43" spans="1:8">
      <c r="A43" s="223" t="s">
        <v>78</v>
      </c>
      <c r="B43" s="216" t="s">
        <v>357</v>
      </c>
      <c r="C43" s="223" t="s">
        <v>292</v>
      </c>
      <c r="D43" s="222">
        <v>3</v>
      </c>
      <c r="E43" s="222"/>
      <c r="F43" s="221"/>
      <c r="G43" s="221"/>
      <c r="H43" s="220">
        <f t="shared" si="0"/>
        <v>0</v>
      </c>
    </row>
    <row r="44" spans="1:8">
      <c r="A44" s="223" t="s">
        <v>85</v>
      </c>
      <c r="B44" s="230" t="s">
        <v>359</v>
      </c>
      <c r="C44" s="223" t="s">
        <v>292</v>
      </c>
      <c r="D44" s="222">
        <v>6</v>
      </c>
      <c r="E44" s="222"/>
      <c r="F44" s="221"/>
      <c r="G44" s="221"/>
      <c r="H44" s="220">
        <f t="shared" si="0"/>
        <v>0</v>
      </c>
    </row>
    <row r="45" spans="1:8">
      <c r="A45" s="223" t="s">
        <v>89</v>
      </c>
      <c r="B45" s="216" t="s">
        <v>360</v>
      </c>
      <c r="C45" s="223" t="s">
        <v>292</v>
      </c>
      <c r="D45" s="222">
        <v>14</v>
      </c>
      <c r="E45" s="222"/>
      <c r="F45" s="221"/>
      <c r="G45" s="221"/>
      <c r="H45" s="220">
        <f t="shared" si="0"/>
        <v>0</v>
      </c>
    </row>
    <row r="46" spans="1:8" s="226" customFormat="1">
      <c r="A46" s="215"/>
      <c r="B46" s="224"/>
      <c r="C46" s="229"/>
      <c r="D46" s="228"/>
      <c r="E46" s="228"/>
      <c r="F46" s="227"/>
      <c r="G46" s="227"/>
      <c r="H46" s="217"/>
    </row>
    <row r="47" spans="1:8">
      <c r="A47" s="621">
        <v>6</v>
      </c>
      <c r="B47" s="616" t="s">
        <v>361</v>
      </c>
      <c r="C47" s="622"/>
      <c r="D47" s="623"/>
      <c r="E47" s="623"/>
      <c r="F47" s="624"/>
      <c r="G47" s="624"/>
      <c r="H47" s="620">
        <f>SUM(H48:H51)</f>
        <v>0</v>
      </c>
    </row>
    <row r="48" spans="1:8">
      <c r="A48" s="223" t="s">
        <v>369</v>
      </c>
      <c r="B48" s="225" t="s">
        <v>362</v>
      </c>
      <c r="C48" s="223" t="s">
        <v>363</v>
      </c>
      <c r="D48" s="222">
        <v>10</v>
      </c>
      <c r="E48" s="222"/>
      <c r="F48" s="221"/>
      <c r="G48" s="221"/>
      <c r="H48" s="220">
        <f>D48*F48</f>
        <v>0</v>
      </c>
    </row>
    <row r="49" spans="1:8">
      <c r="A49" s="223" t="s">
        <v>377</v>
      </c>
      <c r="B49" s="225" t="s">
        <v>364</v>
      </c>
      <c r="C49" s="223" t="s">
        <v>363</v>
      </c>
      <c r="D49" s="222">
        <v>1</v>
      </c>
      <c r="E49" s="222"/>
      <c r="F49" s="221"/>
      <c r="G49" s="221"/>
      <c r="H49" s="220">
        <f>D49*F49</f>
        <v>0</v>
      </c>
    </row>
    <row r="50" spans="1:8">
      <c r="A50" s="223" t="s">
        <v>376</v>
      </c>
      <c r="B50" s="225" t="s">
        <v>366</v>
      </c>
      <c r="C50" s="223" t="s">
        <v>363</v>
      </c>
      <c r="D50" s="222">
        <v>2</v>
      </c>
      <c r="E50" s="222"/>
      <c r="F50" s="221"/>
      <c r="G50" s="221"/>
      <c r="H50" s="220">
        <f>D50*F50</f>
        <v>0</v>
      </c>
    </row>
    <row r="51" spans="1:8">
      <c r="A51" s="223" t="s">
        <v>375</v>
      </c>
      <c r="B51" s="225" t="s">
        <v>367</v>
      </c>
      <c r="C51" s="223" t="s">
        <v>363</v>
      </c>
      <c r="D51" s="222">
        <v>7</v>
      </c>
      <c r="E51" s="222"/>
      <c r="F51" s="221"/>
      <c r="G51" s="221"/>
      <c r="H51" s="220">
        <f>D51*F51</f>
        <v>0</v>
      </c>
    </row>
    <row r="52" spans="1:8">
      <c r="A52" s="215"/>
      <c r="B52" s="224"/>
      <c r="C52" s="215"/>
      <c r="D52" s="218"/>
      <c r="E52" s="218"/>
      <c r="F52" s="217"/>
      <c r="G52" s="217"/>
      <c r="H52" s="217"/>
    </row>
    <row r="53" spans="1:8">
      <c r="A53" s="621">
        <v>7</v>
      </c>
      <c r="B53" s="616" t="s">
        <v>368</v>
      </c>
      <c r="C53" s="622"/>
      <c r="D53" s="623"/>
      <c r="E53" s="623"/>
      <c r="F53" s="624"/>
      <c r="G53" s="624"/>
      <c r="H53" s="620">
        <f>H54</f>
        <v>0</v>
      </c>
    </row>
    <row r="54" spans="1:8">
      <c r="A54" s="223" t="s">
        <v>374</v>
      </c>
      <c r="B54" s="216" t="s">
        <v>370</v>
      </c>
      <c r="C54" s="223" t="s">
        <v>327</v>
      </c>
      <c r="D54" s="222">
        <v>1</v>
      </c>
      <c r="E54" s="222"/>
      <c r="F54" s="221"/>
      <c r="G54" s="221"/>
      <c r="H54" s="220">
        <f>D54*F54</f>
        <v>0</v>
      </c>
    </row>
    <row r="55" spans="1:8">
      <c r="A55" s="215"/>
      <c r="B55" s="219"/>
      <c r="C55" s="215"/>
      <c r="D55" s="218"/>
      <c r="E55" s="218"/>
      <c r="F55" s="217"/>
      <c r="G55" s="217"/>
      <c r="H55" s="217"/>
    </row>
    <row r="56" spans="1:8">
      <c r="A56" s="215"/>
      <c r="B56" s="219"/>
      <c r="C56" s="215"/>
      <c r="D56" s="218"/>
      <c r="E56" s="218"/>
      <c r="F56" s="217"/>
      <c r="G56" s="217"/>
      <c r="H56" s="217"/>
    </row>
    <row r="57" spans="1:8">
      <c r="A57" s="215"/>
      <c r="B57" s="214" t="s">
        <v>371</v>
      </c>
      <c r="C57" s="633">
        <f>H9+H16+H23+H32+H39+H47+H53</f>
        <v>0</v>
      </c>
      <c r="D57" s="634"/>
      <c r="E57" s="634"/>
      <c r="F57" s="634"/>
      <c r="G57" s="634"/>
      <c r="H57" s="635"/>
    </row>
    <row r="58" spans="1:8">
      <c r="A58" s="215"/>
      <c r="B58" s="216" t="s">
        <v>372</v>
      </c>
      <c r="C58" s="633">
        <f>+C57*0.2</f>
        <v>0</v>
      </c>
      <c r="D58" s="634"/>
      <c r="E58" s="634"/>
      <c r="F58" s="634"/>
      <c r="G58" s="634"/>
      <c r="H58" s="635"/>
    </row>
    <row r="59" spans="1:8">
      <c r="A59" s="215"/>
      <c r="B59" s="214" t="s">
        <v>373</v>
      </c>
      <c r="C59" s="633">
        <f>+C58+C57</f>
        <v>0</v>
      </c>
      <c r="D59" s="634"/>
      <c r="E59" s="634"/>
      <c r="F59" s="634"/>
      <c r="G59" s="634"/>
      <c r="H59" s="635"/>
    </row>
  </sheetData>
  <mergeCells count="5">
    <mergeCell ref="C59:H59"/>
    <mergeCell ref="A1:H3"/>
    <mergeCell ref="A4:H6"/>
    <mergeCell ref="C57:H57"/>
    <mergeCell ref="C58:H58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200" verticalDpi="1200" r:id="rId1"/>
  <headerFooter>
    <oddHeader xml:space="preserve">&amp;LCMN • PCN OPERATIONS DEFINITIVES ANTICIPEES • CORPS D’ÉTAT DÉPOLLUTION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6</vt:i4>
      </vt:variant>
    </vt:vector>
  </HeadingPairs>
  <TitlesOfParts>
    <vt:vector size="17" baseType="lpstr">
      <vt:lpstr>IC_DPGF</vt:lpstr>
      <vt:lpstr>IC_BPU</vt:lpstr>
      <vt:lpstr>Zone_1_BPU</vt:lpstr>
      <vt:lpstr>Zone_2_DPGF</vt:lpstr>
      <vt:lpstr>Zone_2_BPU</vt:lpstr>
      <vt:lpstr>Zone_3_BPU</vt:lpstr>
      <vt:lpstr>Zone_4_DPGF</vt:lpstr>
      <vt:lpstr>Zone_4_BPU</vt:lpstr>
      <vt:lpstr>Depollution_DPGF</vt:lpstr>
      <vt:lpstr>GO_DPGF</vt:lpstr>
      <vt:lpstr>RECAP_CE</vt:lpstr>
      <vt:lpstr>GO_DPGF!Zone_d_impression</vt:lpstr>
      <vt:lpstr>RECAP_CE!Zone_d_impression</vt:lpstr>
      <vt:lpstr>Zone_2_BPU!Zone_d_impression</vt:lpstr>
      <vt:lpstr>Zone_2_DPGF!Zone_d_impression</vt:lpstr>
      <vt:lpstr>Zone_3_BPU!Zone_d_impression</vt:lpstr>
      <vt:lpstr>Zone_4_BPU!Zone_d_impression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2BDM - Catherine HABERSTOCK</dc:creator>
  <cp:lastModifiedBy>2BDM - Catherine HABERSTOCK</cp:lastModifiedBy>
  <cp:lastPrinted>2025-04-22T08:09:07Z</cp:lastPrinted>
  <dcterms:created xsi:type="dcterms:W3CDTF">2024-07-08T08:33:32Z</dcterms:created>
  <dcterms:modified xsi:type="dcterms:W3CDTF">2025-07-21T13:23:17Z</dcterms:modified>
</cp:coreProperties>
</file>